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1"/>
  </bookViews>
  <sheets>
    <sheet name="Define" sheetId="5" state="hidden" r:id="rId1"/>
    <sheet name="汇总" sheetId="4" r:id="rId2"/>
  </sheets>
  <definedNames>
    <definedName name="_xlnm.Print_Titles" localSheetId="1">汇总!$1:$8</definedName>
  </definedNames>
  <calcPr calcId="144525"/>
</workbook>
</file>

<file path=xl/sharedStrings.xml><?xml version="1.0" encoding="utf-8"?>
<sst xmlns="http://schemas.openxmlformats.org/spreadsheetml/2006/main" count="334" uniqueCount="301">
  <si>
    <t>ERRANGE_O=</t>
  </si>
  <si>
    <t>A1:WWK235</t>
  </si>
  <si>
    <t>ERLINESTART_O=</t>
  </si>
  <si>
    <t>ERCOLUMNSTART_O=</t>
  </si>
  <si>
    <t>ERLINEEND_O=</t>
  </si>
  <si>
    <t>ERCOLUMNEND_O=</t>
  </si>
  <si>
    <t>柞水县2019年县本级公共财政预算收支表</t>
  </si>
  <si>
    <t>单位:万元</t>
  </si>
  <si>
    <t xml:space="preserve">     款    项</t>
  </si>
  <si>
    <t>单位</t>
  </si>
  <si>
    <t>编制人数</t>
  </si>
  <si>
    <t>在职人数</t>
  </si>
  <si>
    <t>编制内车辆数</t>
  </si>
  <si>
    <t>公共财政收入</t>
  </si>
  <si>
    <t>公共财政支出</t>
  </si>
  <si>
    <t>收入合计</t>
  </si>
  <si>
    <t>财政拨款</t>
  </si>
  <si>
    <t>非税收入</t>
  </si>
  <si>
    <t>财政专户收入</t>
  </si>
  <si>
    <t>支出合计</t>
  </si>
  <si>
    <t>预算内</t>
  </si>
  <si>
    <t>财政专户</t>
  </si>
  <si>
    <t>基本支出</t>
  </si>
  <si>
    <t>项目支出</t>
  </si>
  <si>
    <t>小计</t>
  </si>
  <si>
    <t>财政拨款安排</t>
  </si>
  <si>
    <t>非税收入安排</t>
  </si>
  <si>
    <t>行政性收费收入</t>
  </si>
  <si>
    <t>专项收入</t>
  </si>
  <si>
    <t>国有资产（资源）收入</t>
  </si>
  <si>
    <t>罚没   收入</t>
  </si>
  <si>
    <t>住房基金收入</t>
  </si>
  <si>
    <t>捐赠收入</t>
  </si>
  <si>
    <t>政府性基金收入</t>
  </si>
  <si>
    <t>事业性   收费收入</t>
  </si>
  <si>
    <t>上级补助收入</t>
  </si>
  <si>
    <t>人员经费</t>
  </si>
  <si>
    <t>综合公用经费</t>
  </si>
  <si>
    <t>专项经费</t>
  </si>
  <si>
    <t>一、一般公共服务支出</t>
  </si>
  <si>
    <t xml:space="preserve">      人大事务</t>
  </si>
  <si>
    <t>人大办</t>
  </si>
  <si>
    <t xml:space="preserve">      政协事务</t>
  </si>
  <si>
    <t>政协办</t>
  </si>
  <si>
    <t xml:space="preserve">      政府办公室及相关机构事务</t>
  </si>
  <si>
    <t>政府办</t>
  </si>
  <si>
    <t>机关事务局</t>
  </si>
  <si>
    <t>行政审批服务局</t>
  </si>
  <si>
    <t>信访局</t>
  </si>
  <si>
    <t>人武部</t>
  </si>
  <si>
    <t>小岭工业区管委会</t>
  </si>
  <si>
    <t>县域工业集中区管委会</t>
  </si>
  <si>
    <t xml:space="preserve">      发展与改革事务</t>
  </si>
  <si>
    <t>发改局</t>
  </si>
  <si>
    <t>招商局</t>
  </si>
  <si>
    <t>物价局（原）</t>
  </si>
  <si>
    <t>物价所</t>
  </si>
  <si>
    <t>价格认证中心</t>
  </si>
  <si>
    <t>经贸局</t>
  </si>
  <si>
    <t xml:space="preserve">      统计信息事务</t>
  </si>
  <si>
    <t>统计局</t>
  </si>
  <si>
    <t>普查办</t>
  </si>
  <si>
    <t xml:space="preserve">      财政事务</t>
  </si>
  <si>
    <t>财政局</t>
  </si>
  <si>
    <t>农财局</t>
  </si>
  <si>
    <t>非税局</t>
  </si>
  <si>
    <t>财源办</t>
  </si>
  <si>
    <t>惠民补贴发放中心</t>
  </si>
  <si>
    <t>结算中心</t>
  </si>
  <si>
    <t>采购中心</t>
  </si>
  <si>
    <t xml:space="preserve">      税收事务</t>
  </si>
  <si>
    <t>税务局</t>
  </si>
  <si>
    <t xml:space="preserve">      审计事务</t>
  </si>
  <si>
    <t>审计局</t>
  </si>
  <si>
    <t xml:space="preserve">      人力资源事务</t>
  </si>
  <si>
    <t>人社局</t>
  </si>
  <si>
    <t>编办</t>
  </si>
  <si>
    <t xml:space="preserve">      纪检监察事务</t>
  </si>
  <si>
    <t>纪检委</t>
  </si>
  <si>
    <t>巡察办</t>
  </si>
  <si>
    <t xml:space="preserve">     市场监督管理事务</t>
  </si>
  <si>
    <t>市场监督管理局</t>
  </si>
  <si>
    <t xml:space="preserve">      档案事务</t>
  </si>
  <si>
    <t>档案局（馆）</t>
  </si>
  <si>
    <t xml:space="preserve">      民主党派事务及工商联事务</t>
  </si>
  <si>
    <t>工商联</t>
  </si>
  <si>
    <t xml:space="preserve">      群众团体事务</t>
  </si>
  <si>
    <t>妇联会</t>
  </si>
  <si>
    <t>共青团</t>
  </si>
  <si>
    <t>工会</t>
  </si>
  <si>
    <t xml:space="preserve">      党委办公厅（室）及相关机构事务</t>
  </si>
  <si>
    <t>县委办</t>
  </si>
  <si>
    <t>督查办公室</t>
  </si>
  <si>
    <t>（原）农工部</t>
  </si>
  <si>
    <t>政法委</t>
  </si>
  <si>
    <t>史志办</t>
  </si>
  <si>
    <t>机关工委</t>
  </si>
  <si>
    <t>关工办</t>
  </si>
  <si>
    <t xml:space="preserve">      组织事务</t>
  </si>
  <si>
    <t>组织部</t>
  </si>
  <si>
    <t xml:space="preserve">      宣传事务</t>
  </si>
  <si>
    <t>宣传部</t>
  </si>
  <si>
    <t xml:space="preserve">      统战事务</t>
  </si>
  <si>
    <t>统战部</t>
  </si>
  <si>
    <t>二、公共安全支出</t>
  </si>
  <si>
    <t xml:space="preserve">      公安</t>
  </si>
  <si>
    <t>公安局</t>
  </si>
  <si>
    <t>看守所</t>
  </si>
  <si>
    <t>九个派出所</t>
  </si>
  <si>
    <t>武警中队</t>
  </si>
  <si>
    <t>交警大队</t>
  </si>
  <si>
    <t xml:space="preserve">      检察</t>
  </si>
  <si>
    <t>检察院</t>
  </si>
  <si>
    <t xml:space="preserve">      法院</t>
  </si>
  <si>
    <t>法院</t>
  </si>
  <si>
    <t xml:space="preserve">      司法</t>
  </si>
  <si>
    <t>司法局</t>
  </si>
  <si>
    <t>公证处</t>
  </si>
  <si>
    <t>三、教育支出</t>
  </si>
  <si>
    <t xml:space="preserve">    教育管理事务</t>
  </si>
  <si>
    <t>科教局</t>
  </si>
  <si>
    <t>教育督导室</t>
  </si>
  <si>
    <t>教研室</t>
  </si>
  <si>
    <t>考试中心</t>
  </si>
  <si>
    <t>青少年活动中心</t>
  </si>
  <si>
    <t>学生资助管理中心</t>
  </si>
  <si>
    <t>电教化教育中心</t>
  </si>
  <si>
    <t xml:space="preserve">    普通教育</t>
  </si>
  <si>
    <t>城区第一幼儿园</t>
  </si>
  <si>
    <t>城区第一小学</t>
  </si>
  <si>
    <t>城区第二小学</t>
  </si>
  <si>
    <t>城区第三小学</t>
  </si>
  <si>
    <t>曹坪镇中心小学</t>
  </si>
  <si>
    <t>杏坪镇中心小学</t>
  </si>
  <si>
    <t>凤凰镇中心小学</t>
  </si>
  <si>
    <t>小岭镇中心小学</t>
  </si>
  <si>
    <t>红岩寺镇中心小学</t>
  </si>
  <si>
    <t>城区第一初级中学</t>
  </si>
  <si>
    <t>城区第二初级中学</t>
  </si>
  <si>
    <t>凤镇中学</t>
  </si>
  <si>
    <t>曹坪中学</t>
  </si>
  <si>
    <t>红岩寺中学</t>
  </si>
  <si>
    <t>杏坪中学</t>
  </si>
  <si>
    <t>蔡玉窑九年制学校</t>
  </si>
  <si>
    <t>穆家庄九年制学校</t>
  </si>
  <si>
    <t>营盘镇九年制学校</t>
  </si>
  <si>
    <t>瓦房口镇九年制学校</t>
  </si>
  <si>
    <t>小岭镇九年制学校</t>
  </si>
  <si>
    <t>县中</t>
  </si>
  <si>
    <t xml:space="preserve">    职业教育</t>
  </si>
  <si>
    <t>职中</t>
  </si>
  <si>
    <t xml:space="preserve">    成人教育</t>
  </si>
  <si>
    <t>函授站</t>
  </si>
  <si>
    <t xml:space="preserve">    进修及培训</t>
  </si>
  <si>
    <t>党校</t>
  </si>
  <si>
    <t xml:space="preserve">    教育费附加安排的支出</t>
  </si>
  <si>
    <t>四、科学技术支出</t>
  </si>
  <si>
    <t xml:space="preserve">      科学技术管理事务</t>
  </si>
  <si>
    <t>科技局</t>
  </si>
  <si>
    <t>林特产业发展中心</t>
  </si>
  <si>
    <t xml:space="preserve">      科学技术普及</t>
  </si>
  <si>
    <t>科协</t>
  </si>
  <si>
    <t>五、文化旅游体育与传媒支出</t>
  </si>
  <si>
    <t xml:space="preserve">      文化和旅游</t>
  </si>
  <si>
    <t>文化和旅游局</t>
  </si>
  <si>
    <t>文化执法大队</t>
  </si>
  <si>
    <t>电视台</t>
  </si>
  <si>
    <t>（原）旅游局</t>
  </si>
  <si>
    <t>溶洞景区管理处</t>
  </si>
  <si>
    <t>凤凰古镇管委会</t>
  </si>
  <si>
    <t>牛背梁管委会</t>
  </si>
  <si>
    <t>图书馆</t>
  </si>
  <si>
    <t>剧团</t>
  </si>
  <si>
    <t>文化馆</t>
  </si>
  <si>
    <t xml:space="preserve">      文物</t>
  </si>
  <si>
    <t>博物馆</t>
  </si>
  <si>
    <t xml:space="preserve">      体育</t>
  </si>
  <si>
    <t>体育运动学校</t>
  </si>
  <si>
    <t>六、社会保障和就业支出</t>
  </si>
  <si>
    <t xml:space="preserve">      人力资源和社会保障管理事务</t>
  </si>
  <si>
    <t>就业管理局</t>
  </si>
  <si>
    <t>社保局</t>
  </si>
  <si>
    <t xml:space="preserve">      民政管理事务</t>
  </si>
  <si>
    <t>民政局</t>
  </si>
  <si>
    <t>老年学会</t>
  </si>
  <si>
    <t>老龄办</t>
  </si>
  <si>
    <t>行政事业单位离退休</t>
  </si>
  <si>
    <t>（原）老干局</t>
  </si>
  <si>
    <t xml:space="preserve">      财政对基本养老保险基金的补助</t>
  </si>
  <si>
    <t>养老经办中心</t>
  </si>
  <si>
    <t xml:space="preserve">      社会福利</t>
  </si>
  <si>
    <t>殡葬所收容站</t>
  </si>
  <si>
    <t>慈善协会</t>
  </si>
  <si>
    <t xml:space="preserve">      残疾人事业</t>
  </si>
  <si>
    <t>残联</t>
  </si>
  <si>
    <t>退役军人管理事务</t>
  </si>
  <si>
    <t>退役军人事务局</t>
  </si>
  <si>
    <t xml:space="preserve">      红十字事业</t>
  </si>
  <si>
    <t>红十字会</t>
  </si>
  <si>
    <t>七、卫生健康支出</t>
  </si>
  <si>
    <t xml:space="preserve">      卫生健康管理事务</t>
  </si>
  <si>
    <t>卫生健康局</t>
  </si>
  <si>
    <t>合疗办</t>
  </si>
  <si>
    <t>爱卫会</t>
  </si>
  <si>
    <t xml:space="preserve">      公立医院</t>
  </si>
  <si>
    <t>县医院</t>
  </si>
  <si>
    <t>中医院</t>
  </si>
  <si>
    <t xml:space="preserve">      基层医疗卫生机构</t>
  </si>
  <si>
    <t>镇卫生院</t>
  </si>
  <si>
    <t xml:space="preserve">      公共卫生</t>
  </si>
  <si>
    <t>疾控中心</t>
  </si>
  <si>
    <t>妇保院</t>
  </si>
  <si>
    <t>卫生监督执法大队</t>
  </si>
  <si>
    <t xml:space="preserve">      计划生育事务</t>
  </si>
  <si>
    <t>县计生站</t>
  </si>
  <si>
    <t>乡镇计生站</t>
  </si>
  <si>
    <t>医疗保障管理事务</t>
  </si>
  <si>
    <t>医疗保障局</t>
  </si>
  <si>
    <t>八、节能环保支出</t>
  </si>
  <si>
    <t xml:space="preserve">      环境保护管理事务</t>
  </si>
  <si>
    <t>生态环境局</t>
  </si>
  <si>
    <t>九、城乡社区支出</t>
  </si>
  <si>
    <t xml:space="preserve">       城乡社区管理事务</t>
  </si>
  <si>
    <t>住建局</t>
  </si>
  <si>
    <t>城市监察大队</t>
  </si>
  <si>
    <t>城市管理局</t>
  </si>
  <si>
    <t xml:space="preserve">       其他城乡社区事务支出</t>
  </si>
  <si>
    <t>质监站</t>
  </si>
  <si>
    <t>房管局</t>
  </si>
  <si>
    <t>墙改办</t>
  </si>
  <si>
    <t>棚改办</t>
  </si>
  <si>
    <t>城建规划站</t>
  </si>
  <si>
    <t>十、农林水支出</t>
  </si>
  <si>
    <t xml:space="preserve">       农业</t>
  </si>
  <si>
    <t>农业农村局</t>
  </si>
  <si>
    <t>特色产业发展中心</t>
  </si>
  <si>
    <t>农业综合执法大队</t>
  </si>
  <si>
    <t>农技培训中心</t>
  </si>
  <si>
    <t>农村能源中心</t>
  </si>
  <si>
    <t>经管站</t>
  </si>
  <si>
    <t>农产品质检站</t>
  </si>
  <si>
    <t xml:space="preserve"> </t>
  </si>
  <si>
    <t>农技推广中心</t>
  </si>
  <si>
    <t>农机推广中心</t>
  </si>
  <si>
    <t>减负办</t>
  </si>
  <si>
    <t>中药产业发展办公室</t>
  </si>
  <si>
    <t>畜牧兽医中心</t>
  </si>
  <si>
    <t xml:space="preserve">       林业和草原</t>
  </si>
  <si>
    <t>林业局</t>
  </si>
  <si>
    <t>天保办</t>
  </si>
  <si>
    <t>退耕办</t>
  </si>
  <si>
    <t>森林公安分局</t>
  </si>
  <si>
    <t>林业派出所</t>
  </si>
  <si>
    <t>林业站</t>
  </si>
  <si>
    <t>防火办</t>
  </si>
  <si>
    <t>动保站</t>
  </si>
  <si>
    <t>凤凰国有林场</t>
  </si>
  <si>
    <t>乾佑河国有林场</t>
  </si>
  <si>
    <t>六个检查站</t>
  </si>
  <si>
    <t>森防站</t>
  </si>
  <si>
    <t xml:space="preserve">       水利</t>
  </si>
  <si>
    <t>水利局</t>
  </si>
  <si>
    <t>防汛办</t>
  </si>
  <si>
    <t>水政监察大队</t>
  </si>
  <si>
    <t>水利工作站</t>
  </si>
  <si>
    <t>水产工作站</t>
  </si>
  <si>
    <t>水资办</t>
  </si>
  <si>
    <t>水利工程监督站</t>
  </si>
  <si>
    <t>水土保持工作站</t>
  </si>
  <si>
    <t xml:space="preserve">       扶贫</t>
  </si>
  <si>
    <t>扶贫局</t>
  </si>
  <si>
    <t>移民办</t>
  </si>
  <si>
    <t>世行办</t>
  </si>
  <si>
    <t>十一、交通运输支出</t>
  </si>
  <si>
    <t xml:space="preserve">      公路水路运输</t>
  </si>
  <si>
    <t>交通运输局</t>
  </si>
  <si>
    <t xml:space="preserve">      其他交通运输</t>
  </si>
  <si>
    <t>农村公路局</t>
  </si>
  <si>
    <t>运管所</t>
  </si>
  <si>
    <t>两路办</t>
  </si>
  <si>
    <t>十二、商业服务业等支出</t>
  </si>
  <si>
    <t xml:space="preserve">     商业流通事务</t>
  </si>
  <si>
    <t>供销社</t>
  </si>
  <si>
    <t>盐务局</t>
  </si>
  <si>
    <t>烟草局</t>
  </si>
  <si>
    <t>十三、自然资源海洋气象等支出</t>
  </si>
  <si>
    <t xml:space="preserve">     自然资源事务</t>
  </si>
  <si>
    <t>自然资源局</t>
  </si>
  <si>
    <t>不动产登记中心</t>
  </si>
  <si>
    <t>八个自然资源所</t>
  </si>
  <si>
    <t xml:space="preserve">      气象事务</t>
  </si>
  <si>
    <t>气象局</t>
  </si>
  <si>
    <t>十四、粮油物资储备支出</t>
  </si>
  <si>
    <t xml:space="preserve">      粮油事务</t>
  </si>
  <si>
    <t>粮食局</t>
  </si>
  <si>
    <t>十五、灾害防治及应急管理支出</t>
  </si>
  <si>
    <t>应急管理事务</t>
  </si>
  <si>
    <t>应急管理局</t>
  </si>
  <si>
    <t xml:space="preserve">      消防事务</t>
  </si>
  <si>
    <t>消防队</t>
  </si>
  <si>
    <t>支  出  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</si>
</sst>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26"/>
      <name val="方正小标宋简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b/>
      <sz val="14"/>
      <name val="黑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14" borderId="20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31" fillId="31" borderId="21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49" applyFont="1" applyFill="1" applyAlignment="1" applyProtection="1">
      <alignment vertical="center"/>
    </xf>
    <xf numFmtId="0" fontId="2" fillId="0" borderId="0" xfId="49" applyFont="1" applyFill="1" applyAlignment="1" applyProtection="1">
      <alignment vertical="center"/>
    </xf>
    <xf numFmtId="0" fontId="1" fillId="2" borderId="0" xfId="49" applyFont="1" applyFill="1" applyAlignment="1" applyProtection="1">
      <alignment vertical="center"/>
    </xf>
    <xf numFmtId="0" fontId="2" fillId="2" borderId="0" xfId="49" applyFont="1" applyFill="1" applyAlignment="1" applyProtection="1">
      <alignment vertical="center"/>
    </xf>
    <xf numFmtId="0" fontId="3" fillId="0" borderId="0" xfId="49" applyFont="1" applyFill="1" applyAlignment="1" applyProtection="1">
      <alignment vertical="center"/>
    </xf>
    <xf numFmtId="0" fontId="0" fillId="0" borderId="0" xfId="50" applyFont="1" applyProtection="1">
      <alignment vertical="center"/>
    </xf>
    <xf numFmtId="0" fontId="3" fillId="0" borderId="0" xfId="49" applyFill="1" applyAlignment="1" applyProtection="1">
      <alignment vertical="center"/>
    </xf>
    <xf numFmtId="0" fontId="4" fillId="0" borderId="0" xfId="49" applyFont="1" applyFill="1" applyAlignment="1" applyProtection="1">
      <alignment vertical="center"/>
    </xf>
    <xf numFmtId="0" fontId="5" fillId="0" borderId="0" xfId="49" applyFont="1" applyFill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50" applyFont="1" applyBorder="1" applyAlignment="1" applyProtection="1">
      <alignment horizontal="center" vertical="center" textRotation="255" wrapText="1"/>
    </xf>
    <xf numFmtId="0" fontId="6" fillId="0" borderId="2" xfId="50" applyFont="1" applyBorder="1" applyAlignment="1" applyProtection="1">
      <alignment horizontal="center" vertical="center" textRotation="255"/>
    </xf>
    <xf numFmtId="0" fontId="6" fillId="0" borderId="3" xfId="49" applyFont="1" applyFill="1" applyBorder="1" applyAlignment="1" applyProtection="1">
      <alignment horizontal="center" vertical="center" textRotation="255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50" applyFont="1" applyBorder="1" applyAlignment="1" applyProtection="1">
      <alignment horizontal="center" vertical="center" textRotation="255" wrapText="1"/>
    </xf>
    <xf numFmtId="0" fontId="6" fillId="0" borderId="5" xfId="50" applyFont="1" applyBorder="1" applyAlignment="1" applyProtection="1">
      <alignment horizontal="center" vertical="center" textRotation="255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50" applyFont="1" applyBorder="1" applyAlignment="1" applyProtection="1">
      <alignment horizontal="center" vertical="center" textRotation="255" wrapText="1"/>
    </xf>
    <xf numFmtId="0" fontId="6" fillId="0" borderId="6" xfId="50" applyFont="1" applyBorder="1" applyAlignment="1" applyProtection="1">
      <alignment horizontal="center" vertical="center" textRotation="255"/>
    </xf>
    <xf numFmtId="0" fontId="7" fillId="0" borderId="7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vertical="center"/>
    </xf>
    <xf numFmtId="0" fontId="9" fillId="0" borderId="3" xfId="49" applyFont="1" applyFill="1" applyBorder="1" applyAlignment="1" applyProtection="1">
      <alignment vertical="center"/>
    </xf>
    <xf numFmtId="0" fontId="9" fillId="0" borderId="3" xfId="50" applyFont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vertical="center" wrapText="1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3" xfId="50" applyFont="1" applyBorder="1" applyAlignment="1" applyProtection="1">
      <alignment horizontal="center" vertical="center" wrapText="1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2" fillId="0" borderId="3" xfId="49" applyFont="1" applyFill="1" applyBorder="1" applyAlignment="1" applyProtection="1">
      <alignment vertical="center" wrapText="1"/>
    </xf>
    <xf numFmtId="0" fontId="10" fillId="0" borderId="3" xfId="49" applyFont="1" applyFill="1" applyBorder="1" applyAlignment="1" applyProtection="1">
      <alignment horizontal="center" vertical="center" wrapText="1"/>
    </xf>
    <xf numFmtId="0" fontId="10" fillId="0" borderId="3" xfId="50" applyFont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vertical="center" wrapText="1"/>
    </xf>
    <xf numFmtId="0" fontId="9" fillId="0" borderId="3" xfId="50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" fillId="2" borderId="3" xfId="49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center" vertical="center"/>
    </xf>
    <xf numFmtId="0" fontId="2" fillId="0" borderId="14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vertical="center" wrapText="1"/>
    </xf>
    <xf numFmtId="0" fontId="1" fillId="0" borderId="3" xfId="49" applyFont="1" applyFill="1" applyBorder="1" applyAlignment="1" applyProtection="1">
      <alignment vertical="center"/>
    </xf>
    <xf numFmtId="0" fontId="9" fillId="2" borderId="3" xfId="49" applyFont="1" applyFill="1" applyBorder="1" applyAlignment="1" applyProtection="1">
      <alignment vertical="center" wrapText="1"/>
    </xf>
    <xf numFmtId="0" fontId="9" fillId="2" borderId="3" xfId="49" applyFont="1" applyFill="1" applyBorder="1" applyAlignment="1" applyProtection="1">
      <alignment horizontal="center" vertical="center" wrapText="1"/>
    </xf>
    <xf numFmtId="0" fontId="9" fillId="2" borderId="3" xfId="50" applyFont="1" applyFill="1" applyBorder="1" applyAlignment="1" applyProtection="1">
      <alignment horizontal="center" vertical="center" wrapText="1"/>
    </xf>
    <xf numFmtId="0" fontId="9" fillId="2" borderId="3" xfId="49" applyFont="1" applyFill="1" applyBorder="1" applyAlignment="1" applyProtection="1">
      <alignment horizontal="center" vertical="center"/>
    </xf>
    <xf numFmtId="0" fontId="9" fillId="2" borderId="3" xfId="50" applyFont="1" applyFill="1" applyBorder="1" applyAlignment="1" applyProtection="1">
      <alignment horizontal="center" vertical="center"/>
    </xf>
    <xf numFmtId="0" fontId="9" fillId="2" borderId="3" xfId="49" applyFont="1" applyFill="1" applyBorder="1" applyAlignment="1" applyProtection="1">
      <alignment horizontal="center"/>
    </xf>
    <xf numFmtId="0" fontId="1" fillId="2" borderId="3" xfId="49" applyFont="1" applyFill="1" applyBorder="1" applyAlignment="1" applyProtection="1">
      <alignment horizontal="center" vertical="center" wrapText="1"/>
    </xf>
    <xf numFmtId="0" fontId="10" fillId="2" borderId="3" xfId="49" applyFont="1" applyFill="1" applyBorder="1" applyAlignment="1" applyProtection="1">
      <alignment vertical="center" wrapText="1"/>
    </xf>
    <xf numFmtId="0" fontId="10" fillId="2" borderId="3" xfId="49" applyFont="1" applyFill="1" applyBorder="1" applyAlignment="1" applyProtection="1">
      <alignment horizontal="center" vertical="center" wrapText="1"/>
    </xf>
    <xf numFmtId="0" fontId="10" fillId="2" borderId="3" xfId="50" applyFont="1" applyFill="1" applyBorder="1" applyAlignment="1" applyProtection="1">
      <alignment horizontal="center" vertical="center" wrapText="1"/>
    </xf>
    <xf numFmtId="0" fontId="2" fillId="2" borderId="3" xfId="49" applyFont="1" applyFill="1" applyBorder="1" applyAlignment="1" applyProtection="1">
      <alignment horizontal="center" vertical="center"/>
    </xf>
    <xf numFmtId="0" fontId="9" fillId="2" borderId="3" xfId="49" applyFont="1" applyFill="1" applyBorder="1" applyAlignment="1" applyProtection="1">
      <alignment horizontal="left" vertical="center" wrapText="1"/>
    </xf>
    <xf numFmtId="0" fontId="9" fillId="2" borderId="3" xfId="50" applyFont="1" applyFill="1" applyBorder="1" applyAlignment="1" applyProtection="1">
      <alignment horizontal="center"/>
    </xf>
    <xf numFmtId="0" fontId="8" fillId="2" borderId="3" xfId="49" applyFont="1" applyFill="1" applyBorder="1" applyAlignment="1" applyProtection="1">
      <alignment vertical="center" wrapText="1"/>
    </xf>
    <xf numFmtId="0" fontId="1" fillId="2" borderId="3" xfId="49" applyFont="1" applyFill="1" applyBorder="1" applyAlignment="1" applyProtection="1">
      <alignment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2" borderId="14" xfId="49" applyFont="1" applyFill="1" applyBorder="1" applyAlignment="1" applyProtection="1">
      <alignment horizontal="center" vertical="center"/>
    </xf>
    <xf numFmtId="0" fontId="1" fillId="2" borderId="10" xfId="49" applyFont="1" applyFill="1" applyBorder="1" applyAlignment="1" applyProtection="1">
      <alignment horizontal="center" vertical="center" wrapText="1"/>
    </xf>
    <xf numFmtId="0" fontId="1" fillId="2" borderId="10" xfId="49" applyFont="1" applyFill="1" applyBorder="1" applyAlignment="1" applyProtection="1">
      <alignment horizontal="center" vertical="center"/>
    </xf>
    <xf numFmtId="0" fontId="1" fillId="2" borderId="14" xfId="49" applyFont="1" applyFill="1" applyBorder="1" applyAlignment="1" applyProtection="1">
      <alignment horizontal="center" vertical="center" wrapText="1"/>
    </xf>
    <xf numFmtId="0" fontId="2" fillId="2" borderId="14" xfId="49" applyFont="1" applyFill="1" applyBorder="1" applyAlignment="1" applyProtection="1">
      <alignment horizontal="center" vertical="center"/>
    </xf>
    <xf numFmtId="0" fontId="2" fillId="2" borderId="10" xfId="49" applyFont="1" applyFill="1" applyBorder="1" applyAlignment="1" applyProtection="1">
      <alignment horizontal="center" vertical="center"/>
    </xf>
    <xf numFmtId="0" fontId="9" fillId="2" borderId="3" xfId="49" applyFont="1" applyFill="1" applyBorder="1" applyAlignment="1" applyProtection="1">
      <alignment horizontal="right" vertical="center" wrapText="1"/>
    </xf>
    <xf numFmtId="0" fontId="9" fillId="0" borderId="0" xfId="49" applyFont="1" applyFill="1" applyAlignment="1" applyProtection="1">
      <alignment vertical="center"/>
    </xf>
    <xf numFmtId="0" fontId="9" fillId="0" borderId="3" xfId="49" applyFont="1" applyFill="1" applyBorder="1" applyAlignment="1" applyProtection="1">
      <alignment horizontal="left" vertical="center" wrapText="1"/>
    </xf>
    <xf numFmtId="0" fontId="11" fillId="0" borderId="3" xfId="49" applyFont="1" applyFill="1" applyBorder="1" applyAlignment="1" applyProtection="1">
      <alignment horizontal="center" vertical="center" wrapText="1"/>
    </xf>
    <xf numFmtId="0" fontId="12" fillId="0" borderId="3" xfId="49" applyFont="1" applyFill="1" applyBorder="1" applyAlignment="1" applyProtection="1">
      <alignment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 wrapText="1"/>
    </xf>
    <xf numFmtId="0" fontId="13" fillId="0" borderId="0" xfId="50" applyFont="1" applyProtection="1">
      <alignment vertical="center"/>
    </xf>
    <xf numFmtId="0" fontId="0" fillId="0" borderId="0" xfId="50" applyFont="1" applyFill="1" applyBorder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16年部门预算表(工资股)）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A1" sqref="A1"/>
    </sheetView>
  </sheetViews>
  <sheetFormatPr defaultColWidth="9" defaultRowHeight="13.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1</v>
      </c>
    </row>
    <row r="4" spans="1:2">
      <c r="A4" t="s">
        <v>3</v>
      </c>
      <c r="B4">
        <v>1</v>
      </c>
    </row>
    <row r="5" spans="1:2">
      <c r="A5" t="s">
        <v>4</v>
      </c>
      <c r="B5">
        <v>0</v>
      </c>
    </row>
    <row r="6" spans="1:2">
      <c r="A6" t="s">
        <v>5</v>
      </c>
      <c r="B6">
        <v>621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35"/>
  <sheetViews>
    <sheetView tabSelected="1" zoomScale="78" zoomScaleNormal="78" workbookViewId="0">
      <pane xSplit="2" ySplit="9" topLeftCell="Q227" activePane="bottomRight" state="frozen"/>
      <selection/>
      <selection pane="topRight"/>
      <selection pane="bottomLeft"/>
      <selection pane="bottomRight" activeCell="W9" sqref="W9"/>
    </sheetView>
  </sheetViews>
  <sheetFormatPr defaultColWidth="9" defaultRowHeight="14.25"/>
  <cols>
    <col min="1" max="1" width="27.3" style="5" customWidth="1"/>
    <col min="2" max="2" width="21.7083333333333" style="5" customWidth="1"/>
    <col min="3" max="3" width="6.125" style="6" hidden="1" customWidth="1"/>
    <col min="4" max="4" width="5.75" style="6" hidden="1" customWidth="1"/>
    <col min="5" max="5" width="5.75" style="5" hidden="1" customWidth="1"/>
    <col min="6" max="6" width="11.9" style="5" customWidth="1"/>
    <col min="7" max="7" width="12.7333333333333" style="5" customWidth="1"/>
    <col min="8" max="8" width="11.2166666666667" style="5" customWidth="1"/>
    <col min="9" max="9" width="11.375" style="5" customWidth="1"/>
    <col min="10" max="10" width="8.33333333333333" style="5" customWidth="1"/>
    <col min="11" max="11" width="10.7416666666667" style="5" customWidth="1"/>
    <col min="12" max="12" width="10.9" style="5" customWidth="1"/>
    <col min="13" max="13" width="6.625" style="5" customWidth="1"/>
    <col min="14" max="15" width="6.875" style="5" customWidth="1"/>
    <col min="16" max="16" width="10.0916666666667" style="5" customWidth="1"/>
    <col min="17" max="17" width="7.875" style="5" customWidth="1"/>
    <col min="18" max="18" width="8.98333333333333" style="5" customWidth="1"/>
    <col min="19" max="19" width="12.7833333333333" style="5" customWidth="1"/>
    <col min="20" max="20" width="13.35" style="5" customWidth="1"/>
    <col min="21" max="21" width="14.3333333333333" style="5" customWidth="1"/>
    <col min="22" max="22" width="11.0916666666667" style="5" customWidth="1"/>
    <col min="23" max="23" width="11.2333333333333" style="5" customWidth="1"/>
    <col min="24" max="24" width="12.3333333333333" style="5" customWidth="1"/>
    <col min="25" max="25" width="10.8916666666667" style="5" customWidth="1"/>
    <col min="26" max="26" width="11.3833333333333" style="5" customWidth="1"/>
    <col min="27" max="27" width="10.25" style="5" customWidth="1"/>
    <col min="28" max="28" width="11.8583333333333" style="5" customWidth="1"/>
    <col min="29" max="29" width="9.76666666666667" style="5" customWidth="1"/>
    <col min="30" max="30" width="10.0916666666667" style="5" customWidth="1"/>
    <col min="31" max="253" width="9" style="7"/>
    <col min="254" max="254" width="27" style="7" customWidth="1"/>
    <col min="255" max="255" width="20.625" style="7" customWidth="1"/>
    <col min="256" max="256" width="6.125" style="7" customWidth="1"/>
    <col min="257" max="258" width="5.75" style="7" customWidth="1"/>
    <col min="259" max="259" width="10.25" style="7" customWidth="1"/>
    <col min="260" max="260" width="10.75" style="7" customWidth="1"/>
    <col min="261" max="261" width="8.5" style="7" customWidth="1"/>
    <col min="262" max="262" width="7" style="7" customWidth="1"/>
    <col min="263" max="263" width="6.375" style="7" customWidth="1"/>
    <col min="264" max="264" width="8.375" style="7" customWidth="1"/>
    <col min="265" max="265" width="7.25" style="7" customWidth="1"/>
    <col min="266" max="266" width="6.625" style="7" customWidth="1"/>
    <col min="267" max="267" width="6.875" style="7" customWidth="1"/>
    <col min="268" max="268" width="7.25" style="7" customWidth="1"/>
    <col min="269" max="269" width="7.875" style="7" customWidth="1"/>
    <col min="270" max="270" width="7" style="7" customWidth="1"/>
    <col min="271" max="273" width="10.375" style="7" customWidth="1"/>
    <col min="274" max="274" width="8.125" style="7" customWidth="1"/>
    <col min="275" max="275" width="9.25" style="7" customWidth="1"/>
    <col min="276" max="276" width="7.375" style="7" customWidth="1"/>
    <col min="277" max="277" width="8.125" style="7" customWidth="1"/>
    <col min="278" max="278" width="6.875" style="7" customWidth="1"/>
    <col min="279" max="279" width="8.125" style="7" customWidth="1"/>
    <col min="280" max="280" width="7.25" style="7" customWidth="1"/>
    <col min="281" max="282" width="5.75" style="7" customWidth="1"/>
    <col min="283" max="286" width="9" style="7" hidden="1" customWidth="1"/>
    <col min="287" max="509" width="9" style="7"/>
    <col min="510" max="510" width="27" style="7" customWidth="1"/>
    <col min="511" max="511" width="20.625" style="7" customWidth="1"/>
    <col min="512" max="512" width="6.125" style="7" customWidth="1"/>
    <col min="513" max="514" width="5.75" style="7" customWidth="1"/>
    <col min="515" max="515" width="10.25" style="7" customWidth="1"/>
    <col min="516" max="516" width="10.75" style="7" customWidth="1"/>
    <col min="517" max="517" width="8.5" style="7" customWidth="1"/>
    <col min="518" max="518" width="7" style="7" customWidth="1"/>
    <col min="519" max="519" width="6.375" style="7" customWidth="1"/>
    <col min="520" max="520" width="8.375" style="7" customWidth="1"/>
    <col min="521" max="521" width="7.25" style="7" customWidth="1"/>
    <col min="522" max="522" width="6.625" style="7" customWidth="1"/>
    <col min="523" max="523" width="6.875" style="7" customWidth="1"/>
    <col min="524" max="524" width="7.25" style="7" customWidth="1"/>
    <col min="525" max="525" width="7.875" style="7" customWidth="1"/>
    <col min="526" max="526" width="7" style="7" customWidth="1"/>
    <col min="527" max="529" width="10.375" style="7" customWidth="1"/>
    <col min="530" max="530" width="8.125" style="7" customWidth="1"/>
    <col min="531" max="531" width="9.25" style="7" customWidth="1"/>
    <col min="532" max="532" width="7.375" style="7" customWidth="1"/>
    <col min="533" max="533" width="8.125" style="7" customWidth="1"/>
    <col min="534" max="534" width="6.875" style="7" customWidth="1"/>
    <col min="535" max="535" width="8.125" style="7" customWidth="1"/>
    <col min="536" max="536" width="7.25" style="7" customWidth="1"/>
    <col min="537" max="538" width="5.75" style="7" customWidth="1"/>
    <col min="539" max="542" width="9" style="7" hidden="1" customWidth="1"/>
    <col min="543" max="765" width="9" style="7"/>
    <col min="766" max="766" width="27" style="7" customWidth="1"/>
    <col min="767" max="767" width="20.625" style="7" customWidth="1"/>
    <col min="768" max="768" width="6.125" style="7" customWidth="1"/>
    <col min="769" max="770" width="5.75" style="7" customWidth="1"/>
    <col min="771" max="771" width="10.25" style="7" customWidth="1"/>
    <col min="772" max="772" width="10.75" style="7" customWidth="1"/>
    <col min="773" max="773" width="8.5" style="7" customWidth="1"/>
    <col min="774" max="774" width="7" style="7" customWidth="1"/>
    <col min="775" max="775" width="6.375" style="7" customWidth="1"/>
    <col min="776" max="776" width="8.375" style="7" customWidth="1"/>
    <col min="777" max="777" width="7.25" style="7" customWidth="1"/>
    <col min="778" max="778" width="6.625" style="7" customWidth="1"/>
    <col min="779" max="779" width="6.875" style="7" customWidth="1"/>
    <col min="780" max="780" width="7.25" style="7" customWidth="1"/>
    <col min="781" max="781" width="7.875" style="7" customWidth="1"/>
    <col min="782" max="782" width="7" style="7" customWidth="1"/>
    <col min="783" max="785" width="10.375" style="7" customWidth="1"/>
    <col min="786" max="786" width="8.125" style="7" customWidth="1"/>
    <col min="787" max="787" width="9.25" style="7" customWidth="1"/>
    <col min="788" max="788" width="7.375" style="7" customWidth="1"/>
    <col min="789" max="789" width="8.125" style="7" customWidth="1"/>
    <col min="790" max="790" width="6.875" style="7" customWidth="1"/>
    <col min="791" max="791" width="8.125" style="7" customWidth="1"/>
    <col min="792" max="792" width="7.25" style="7" customWidth="1"/>
    <col min="793" max="794" width="5.75" style="7" customWidth="1"/>
    <col min="795" max="798" width="9" style="7" hidden="1" customWidth="1"/>
    <col min="799" max="1021" width="9" style="7"/>
    <col min="1022" max="1022" width="27" style="7" customWidth="1"/>
    <col min="1023" max="1023" width="20.625" style="7" customWidth="1"/>
    <col min="1024" max="1024" width="6.125" style="7" customWidth="1"/>
    <col min="1025" max="1026" width="5.75" style="7" customWidth="1"/>
    <col min="1027" max="1027" width="10.25" style="7" customWidth="1"/>
    <col min="1028" max="1028" width="10.75" style="7" customWidth="1"/>
    <col min="1029" max="1029" width="8.5" style="7" customWidth="1"/>
    <col min="1030" max="1030" width="7" style="7" customWidth="1"/>
    <col min="1031" max="1031" width="6.375" style="7" customWidth="1"/>
    <col min="1032" max="1032" width="8.375" style="7" customWidth="1"/>
    <col min="1033" max="1033" width="7.25" style="7" customWidth="1"/>
    <col min="1034" max="1034" width="6.625" style="7" customWidth="1"/>
    <col min="1035" max="1035" width="6.875" style="7" customWidth="1"/>
    <col min="1036" max="1036" width="7.25" style="7" customWidth="1"/>
    <col min="1037" max="1037" width="7.875" style="7" customWidth="1"/>
    <col min="1038" max="1038" width="7" style="7" customWidth="1"/>
    <col min="1039" max="1041" width="10.375" style="7" customWidth="1"/>
    <col min="1042" max="1042" width="8.125" style="7" customWidth="1"/>
    <col min="1043" max="1043" width="9.25" style="7" customWidth="1"/>
    <col min="1044" max="1044" width="7.375" style="7" customWidth="1"/>
    <col min="1045" max="1045" width="8.125" style="7" customWidth="1"/>
    <col min="1046" max="1046" width="6.875" style="7" customWidth="1"/>
    <col min="1047" max="1047" width="8.125" style="7" customWidth="1"/>
    <col min="1048" max="1048" width="7.25" style="7" customWidth="1"/>
    <col min="1049" max="1050" width="5.75" style="7" customWidth="1"/>
    <col min="1051" max="1054" width="9" style="7" hidden="1" customWidth="1"/>
    <col min="1055" max="1277" width="9" style="7"/>
    <col min="1278" max="1278" width="27" style="7" customWidth="1"/>
    <col min="1279" max="1279" width="20.625" style="7" customWidth="1"/>
    <col min="1280" max="1280" width="6.125" style="7" customWidth="1"/>
    <col min="1281" max="1282" width="5.75" style="7" customWidth="1"/>
    <col min="1283" max="1283" width="10.25" style="7" customWidth="1"/>
    <col min="1284" max="1284" width="10.75" style="7" customWidth="1"/>
    <col min="1285" max="1285" width="8.5" style="7" customWidth="1"/>
    <col min="1286" max="1286" width="7" style="7" customWidth="1"/>
    <col min="1287" max="1287" width="6.375" style="7" customWidth="1"/>
    <col min="1288" max="1288" width="8.375" style="7" customWidth="1"/>
    <col min="1289" max="1289" width="7.25" style="7" customWidth="1"/>
    <col min="1290" max="1290" width="6.625" style="7" customWidth="1"/>
    <col min="1291" max="1291" width="6.875" style="7" customWidth="1"/>
    <col min="1292" max="1292" width="7.25" style="7" customWidth="1"/>
    <col min="1293" max="1293" width="7.875" style="7" customWidth="1"/>
    <col min="1294" max="1294" width="7" style="7" customWidth="1"/>
    <col min="1295" max="1297" width="10.375" style="7" customWidth="1"/>
    <col min="1298" max="1298" width="8.125" style="7" customWidth="1"/>
    <col min="1299" max="1299" width="9.25" style="7" customWidth="1"/>
    <col min="1300" max="1300" width="7.375" style="7" customWidth="1"/>
    <col min="1301" max="1301" width="8.125" style="7" customWidth="1"/>
    <col min="1302" max="1302" width="6.875" style="7" customWidth="1"/>
    <col min="1303" max="1303" width="8.125" style="7" customWidth="1"/>
    <col min="1304" max="1304" width="7.25" style="7" customWidth="1"/>
    <col min="1305" max="1306" width="5.75" style="7" customWidth="1"/>
    <col min="1307" max="1310" width="9" style="7" hidden="1" customWidth="1"/>
    <col min="1311" max="1533" width="9" style="7"/>
    <col min="1534" max="1534" width="27" style="7" customWidth="1"/>
    <col min="1535" max="1535" width="20.625" style="7" customWidth="1"/>
    <col min="1536" max="1536" width="6.125" style="7" customWidth="1"/>
    <col min="1537" max="1538" width="5.75" style="7" customWidth="1"/>
    <col min="1539" max="1539" width="10.25" style="7" customWidth="1"/>
    <col min="1540" max="1540" width="10.75" style="7" customWidth="1"/>
    <col min="1541" max="1541" width="8.5" style="7" customWidth="1"/>
    <col min="1542" max="1542" width="7" style="7" customWidth="1"/>
    <col min="1543" max="1543" width="6.375" style="7" customWidth="1"/>
    <col min="1544" max="1544" width="8.375" style="7" customWidth="1"/>
    <col min="1545" max="1545" width="7.25" style="7" customWidth="1"/>
    <col min="1546" max="1546" width="6.625" style="7" customWidth="1"/>
    <col min="1547" max="1547" width="6.875" style="7" customWidth="1"/>
    <col min="1548" max="1548" width="7.25" style="7" customWidth="1"/>
    <col min="1549" max="1549" width="7.875" style="7" customWidth="1"/>
    <col min="1550" max="1550" width="7" style="7" customWidth="1"/>
    <col min="1551" max="1553" width="10.375" style="7" customWidth="1"/>
    <col min="1554" max="1554" width="8.125" style="7" customWidth="1"/>
    <col min="1555" max="1555" width="9.25" style="7" customWidth="1"/>
    <col min="1556" max="1556" width="7.375" style="7" customWidth="1"/>
    <col min="1557" max="1557" width="8.125" style="7" customWidth="1"/>
    <col min="1558" max="1558" width="6.875" style="7" customWidth="1"/>
    <col min="1559" max="1559" width="8.125" style="7" customWidth="1"/>
    <col min="1560" max="1560" width="7.25" style="7" customWidth="1"/>
    <col min="1561" max="1562" width="5.75" style="7" customWidth="1"/>
    <col min="1563" max="1566" width="9" style="7" hidden="1" customWidth="1"/>
    <col min="1567" max="1789" width="9" style="7"/>
    <col min="1790" max="1790" width="27" style="7" customWidth="1"/>
    <col min="1791" max="1791" width="20.625" style="7" customWidth="1"/>
    <col min="1792" max="1792" width="6.125" style="7" customWidth="1"/>
    <col min="1793" max="1794" width="5.75" style="7" customWidth="1"/>
    <col min="1795" max="1795" width="10.25" style="7" customWidth="1"/>
    <col min="1796" max="1796" width="10.75" style="7" customWidth="1"/>
    <col min="1797" max="1797" width="8.5" style="7" customWidth="1"/>
    <col min="1798" max="1798" width="7" style="7" customWidth="1"/>
    <col min="1799" max="1799" width="6.375" style="7" customWidth="1"/>
    <col min="1800" max="1800" width="8.375" style="7" customWidth="1"/>
    <col min="1801" max="1801" width="7.25" style="7" customWidth="1"/>
    <col min="1802" max="1802" width="6.625" style="7" customWidth="1"/>
    <col min="1803" max="1803" width="6.875" style="7" customWidth="1"/>
    <col min="1804" max="1804" width="7.25" style="7" customWidth="1"/>
    <col min="1805" max="1805" width="7.875" style="7" customWidth="1"/>
    <col min="1806" max="1806" width="7" style="7" customWidth="1"/>
    <col min="1807" max="1809" width="10.375" style="7" customWidth="1"/>
    <col min="1810" max="1810" width="8.125" style="7" customWidth="1"/>
    <col min="1811" max="1811" width="9.25" style="7" customWidth="1"/>
    <col min="1812" max="1812" width="7.375" style="7" customWidth="1"/>
    <col min="1813" max="1813" width="8.125" style="7" customWidth="1"/>
    <col min="1814" max="1814" width="6.875" style="7" customWidth="1"/>
    <col min="1815" max="1815" width="8.125" style="7" customWidth="1"/>
    <col min="1816" max="1816" width="7.25" style="7" customWidth="1"/>
    <col min="1817" max="1818" width="5.75" style="7" customWidth="1"/>
    <col min="1819" max="1822" width="9" style="7" hidden="1" customWidth="1"/>
    <col min="1823" max="2045" width="9" style="7"/>
    <col min="2046" max="2046" width="27" style="7" customWidth="1"/>
    <col min="2047" max="2047" width="20.625" style="7" customWidth="1"/>
    <col min="2048" max="2048" width="6.125" style="7" customWidth="1"/>
    <col min="2049" max="2050" width="5.75" style="7" customWidth="1"/>
    <col min="2051" max="2051" width="10.25" style="7" customWidth="1"/>
    <col min="2052" max="2052" width="10.75" style="7" customWidth="1"/>
    <col min="2053" max="2053" width="8.5" style="7" customWidth="1"/>
    <col min="2054" max="2054" width="7" style="7" customWidth="1"/>
    <col min="2055" max="2055" width="6.375" style="7" customWidth="1"/>
    <col min="2056" max="2056" width="8.375" style="7" customWidth="1"/>
    <col min="2057" max="2057" width="7.25" style="7" customWidth="1"/>
    <col min="2058" max="2058" width="6.625" style="7" customWidth="1"/>
    <col min="2059" max="2059" width="6.875" style="7" customWidth="1"/>
    <col min="2060" max="2060" width="7.25" style="7" customWidth="1"/>
    <col min="2061" max="2061" width="7.875" style="7" customWidth="1"/>
    <col min="2062" max="2062" width="7" style="7" customWidth="1"/>
    <col min="2063" max="2065" width="10.375" style="7" customWidth="1"/>
    <col min="2066" max="2066" width="8.125" style="7" customWidth="1"/>
    <col min="2067" max="2067" width="9.25" style="7" customWidth="1"/>
    <col min="2068" max="2068" width="7.375" style="7" customWidth="1"/>
    <col min="2069" max="2069" width="8.125" style="7" customWidth="1"/>
    <col min="2070" max="2070" width="6.875" style="7" customWidth="1"/>
    <col min="2071" max="2071" width="8.125" style="7" customWidth="1"/>
    <col min="2072" max="2072" width="7.25" style="7" customWidth="1"/>
    <col min="2073" max="2074" width="5.75" style="7" customWidth="1"/>
    <col min="2075" max="2078" width="9" style="7" hidden="1" customWidth="1"/>
    <col min="2079" max="2301" width="9" style="7"/>
    <col min="2302" max="2302" width="27" style="7" customWidth="1"/>
    <col min="2303" max="2303" width="20.625" style="7" customWidth="1"/>
    <col min="2304" max="2304" width="6.125" style="7" customWidth="1"/>
    <col min="2305" max="2306" width="5.75" style="7" customWidth="1"/>
    <col min="2307" max="2307" width="10.25" style="7" customWidth="1"/>
    <col min="2308" max="2308" width="10.75" style="7" customWidth="1"/>
    <col min="2309" max="2309" width="8.5" style="7" customWidth="1"/>
    <col min="2310" max="2310" width="7" style="7" customWidth="1"/>
    <col min="2311" max="2311" width="6.375" style="7" customWidth="1"/>
    <col min="2312" max="2312" width="8.375" style="7" customWidth="1"/>
    <col min="2313" max="2313" width="7.25" style="7" customWidth="1"/>
    <col min="2314" max="2314" width="6.625" style="7" customWidth="1"/>
    <col min="2315" max="2315" width="6.875" style="7" customWidth="1"/>
    <col min="2316" max="2316" width="7.25" style="7" customWidth="1"/>
    <col min="2317" max="2317" width="7.875" style="7" customWidth="1"/>
    <col min="2318" max="2318" width="7" style="7" customWidth="1"/>
    <col min="2319" max="2321" width="10.375" style="7" customWidth="1"/>
    <col min="2322" max="2322" width="8.125" style="7" customWidth="1"/>
    <col min="2323" max="2323" width="9.25" style="7" customWidth="1"/>
    <col min="2324" max="2324" width="7.375" style="7" customWidth="1"/>
    <col min="2325" max="2325" width="8.125" style="7" customWidth="1"/>
    <col min="2326" max="2326" width="6.875" style="7" customWidth="1"/>
    <col min="2327" max="2327" width="8.125" style="7" customWidth="1"/>
    <col min="2328" max="2328" width="7.25" style="7" customWidth="1"/>
    <col min="2329" max="2330" width="5.75" style="7" customWidth="1"/>
    <col min="2331" max="2334" width="9" style="7" hidden="1" customWidth="1"/>
    <col min="2335" max="2557" width="9" style="7"/>
    <col min="2558" max="2558" width="27" style="7" customWidth="1"/>
    <col min="2559" max="2559" width="20.625" style="7" customWidth="1"/>
    <col min="2560" max="2560" width="6.125" style="7" customWidth="1"/>
    <col min="2561" max="2562" width="5.75" style="7" customWidth="1"/>
    <col min="2563" max="2563" width="10.25" style="7" customWidth="1"/>
    <col min="2564" max="2564" width="10.75" style="7" customWidth="1"/>
    <col min="2565" max="2565" width="8.5" style="7" customWidth="1"/>
    <col min="2566" max="2566" width="7" style="7" customWidth="1"/>
    <col min="2567" max="2567" width="6.375" style="7" customWidth="1"/>
    <col min="2568" max="2568" width="8.375" style="7" customWidth="1"/>
    <col min="2569" max="2569" width="7.25" style="7" customWidth="1"/>
    <col min="2570" max="2570" width="6.625" style="7" customWidth="1"/>
    <col min="2571" max="2571" width="6.875" style="7" customWidth="1"/>
    <col min="2572" max="2572" width="7.25" style="7" customWidth="1"/>
    <col min="2573" max="2573" width="7.875" style="7" customWidth="1"/>
    <col min="2574" max="2574" width="7" style="7" customWidth="1"/>
    <col min="2575" max="2577" width="10.375" style="7" customWidth="1"/>
    <col min="2578" max="2578" width="8.125" style="7" customWidth="1"/>
    <col min="2579" max="2579" width="9.25" style="7" customWidth="1"/>
    <col min="2580" max="2580" width="7.375" style="7" customWidth="1"/>
    <col min="2581" max="2581" width="8.125" style="7" customWidth="1"/>
    <col min="2582" max="2582" width="6.875" style="7" customWidth="1"/>
    <col min="2583" max="2583" width="8.125" style="7" customWidth="1"/>
    <col min="2584" max="2584" width="7.25" style="7" customWidth="1"/>
    <col min="2585" max="2586" width="5.75" style="7" customWidth="1"/>
    <col min="2587" max="2590" width="9" style="7" hidden="1" customWidth="1"/>
    <col min="2591" max="2813" width="9" style="7"/>
    <col min="2814" max="2814" width="27" style="7" customWidth="1"/>
    <col min="2815" max="2815" width="20.625" style="7" customWidth="1"/>
    <col min="2816" max="2816" width="6.125" style="7" customWidth="1"/>
    <col min="2817" max="2818" width="5.75" style="7" customWidth="1"/>
    <col min="2819" max="2819" width="10.25" style="7" customWidth="1"/>
    <col min="2820" max="2820" width="10.75" style="7" customWidth="1"/>
    <col min="2821" max="2821" width="8.5" style="7" customWidth="1"/>
    <col min="2822" max="2822" width="7" style="7" customWidth="1"/>
    <col min="2823" max="2823" width="6.375" style="7" customWidth="1"/>
    <col min="2824" max="2824" width="8.375" style="7" customWidth="1"/>
    <col min="2825" max="2825" width="7.25" style="7" customWidth="1"/>
    <col min="2826" max="2826" width="6.625" style="7" customWidth="1"/>
    <col min="2827" max="2827" width="6.875" style="7" customWidth="1"/>
    <col min="2828" max="2828" width="7.25" style="7" customWidth="1"/>
    <col min="2829" max="2829" width="7.875" style="7" customWidth="1"/>
    <col min="2830" max="2830" width="7" style="7" customWidth="1"/>
    <col min="2831" max="2833" width="10.375" style="7" customWidth="1"/>
    <col min="2834" max="2834" width="8.125" style="7" customWidth="1"/>
    <col min="2835" max="2835" width="9.25" style="7" customWidth="1"/>
    <col min="2836" max="2836" width="7.375" style="7" customWidth="1"/>
    <col min="2837" max="2837" width="8.125" style="7" customWidth="1"/>
    <col min="2838" max="2838" width="6.875" style="7" customWidth="1"/>
    <col min="2839" max="2839" width="8.125" style="7" customWidth="1"/>
    <col min="2840" max="2840" width="7.25" style="7" customWidth="1"/>
    <col min="2841" max="2842" width="5.75" style="7" customWidth="1"/>
    <col min="2843" max="2846" width="9" style="7" hidden="1" customWidth="1"/>
    <col min="2847" max="3069" width="9" style="7"/>
    <col min="3070" max="3070" width="27" style="7" customWidth="1"/>
    <col min="3071" max="3071" width="20.625" style="7" customWidth="1"/>
    <col min="3072" max="3072" width="6.125" style="7" customWidth="1"/>
    <col min="3073" max="3074" width="5.75" style="7" customWidth="1"/>
    <col min="3075" max="3075" width="10.25" style="7" customWidth="1"/>
    <col min="3076" max="3076" width="10.75" style="7" customWidth="1"/>
    <col min="3077" max="3077" width="8.5" style="7" customWidth="1"/>
    <col min="3078" max="3078" width="7" style="7" customWidth="1"/>
    <col min="3079" max="3079" width="6.375" style="7" customWidth="1"/>
    <col min="3080" max="3080" width="8.375" style="7" customWidth="1"/>
    <col min="3081" max="3081" width="7.25" style="7" customWidth="1"/>
    <col min="3082" max="3082" width="6.625" style="7" customWidth="1"/>
    <col min="3083" max="3083" width="6.875" style="7" customWidth="1"/>
    <col min="3084" max="3084" width="7.25" style="7" customWidth="1"/>
    <col min="3085" max="3085" width="7.875" style="7" customWidth="1"/>
    <col min="3086" max="3086" width="7" style="7" customWidth="1"/>
    <col min="3087" max="3089" width="10.375" style="7" customWidth="1"/>
    <col min="3090" max="3090" width="8.125" style="7" customWidth="1"/>
    <col min="3091" max="3091" width="9.25" style="7" customWidth="1"/>
    <col min="3092" max="3092" width="7.375" style="7" customWidth="1"/>
    <col min="3093" max="3093" width="8.125" style="7" customWidth="1"/>
    <col min="3094" max="3094" width="6.875" style="7" customWidth="1"/>
    <col min="3095" max="3095" width="8.125" style="7" customWidth="1"/>
    <col min="3096" max="3096" width="7.25" style="7" customWidth="1"/>
    <col min="3097" max="3098" width="5.75" style="7" customWidth="1"/>
    <col min="3099" max="3102" width="9" style="7" hidden="1" customWidth="1"/>
    <col min="3103" max="3325" width="9" style="7"/>
    <col min="3326" max="3326" width="27" style="7" customWidth="1"/>
    <col min="3327" max="3327" width="20.625" style="7" customWidth="1"/>
    <col min="3328" max="3328" width="6.125" style="7" customWidth="1"/>
    <col min="3329" max="3330" width="5.75" style="7" customWidth="1"/>
    <col min="3331" max="3331" width="10.25" style="7" customWidth="1"/>
    <col min="3332" max="3332" width="10.75" style="7" customWidth="1"/>
    <col min="3333" max="3333" width="8.5" style="7" customWidth="1"/>
    <col min="3334" max="3334" width="7" style="7" customWidth="1"/>
    <col min="3335" max="3335" width="6.375" style="7" customWidth="1"/>
    <col min="3336" max="3336" width="8.375" style="7" customWidth="1"/>
    <col min="3337" max="3337" width="7.25" style="7" customWidth="1"/>
    <col min="3338" max="3338" width="6.625" style="7" customWidth="1"/>
    <col min="3339" max="3339" width="6.875" style="7" customWidth="1"/>
    <col min="3340" max="3340" width="7.25" style="7" customWidth="1"/>
    <col min="3341" max="3341" width="7.875" style="7" customWidth="1"/>
    <col min="3342" max="3342" width="7" style="7" customWidth="1"/>
    <col min="3343" max="3345" width="10.375" style="7" customWidth="1"/>
    <col min="3346" max="3346" width="8.125" style="7" customWidth="1"/>
    <col min="3347" max="3347" width="9.25" style="7" customWidth="1"/>
    <col min="3348" max="3348" width="7.375" style="7" customWidth="1"/>
    <col min="3349" max="3349" width="8.125" style="7" customWidth="1"/>
    <col min="3350" max="3350" width="6.875" style="7" customWidth="1"/>
    <col min="3351" max="3351" width="8.125" style="7" customWidth="1"/>
    <col min="3352" max="3352" width="7.25" style="7" customWidth="1"/>
    <col min="3353" max="3354" width="5.75" style="7" customWidth="1"/>
    <col min="3355" max="3358" width="9" style="7" hidden="1" customWidth="1"/>
    <col min="3359" max="3581" width="9" style="7"/>
    <col min="3582" max="3582" width="27" style="7" customWidth="1"/>
    <col min="3583" max="3583" width="20.625" style="7" customWidth="1"/>
    <col min="3584" max="3584" width="6.125" style="7" customWidth="1"/>
    <col min="3585" max="3586" width="5.75" style="7" customWidth="1"/>
    <col min="3587" max="3587" width="10.25" style="7" customWidth="1"/>
    <col min="3588" max="3588" width="10.75" style="7" customWidth="1"/>
    <col min="3589" max="3589" width="8.5" style="7" customWidth="1"/>
    <col min="3590" max="3590" width="7" style="7" customWidth="1"/>
    <col min="3591" max="3591" width="6.375" style="7" customWidth="1"/>
    <col min="3592" max="3592" width="8.375" style="7" customWidth="1"/>
    <col min="3593" max="3593" width="7.25" style="7" customWidth="1"/>
    <col min="3594" max="3594" width="6.625" style="7" customWidth="1"/>
    <col min="3595" max="3595" width="6.875" style="7" customWidth="1"/>
    <col min="3596" max="3596" width="7.25" style="7" customWidth="1"/>
    <col min="3597" max="3597" width="7.875" style="7" customWidth="1"/>
    <col min="3598" max="3598" width="7" style="7" customWidth="1"/>
    <col min="3599" max="3601" width="10.375" style="7" customWidth="1"/>
    <col min="3602" max="3602" width="8.125" style="7" customWidth="1"/>
    <col min="3603" max="3603" width="9.25" style="7" customWidth="1"/>
    <col min="3604" max="3604" width="7.375" style="7" customWidth="1"/>
    <col min="3605" max="3605" width="8.125" style="7" customWidth="1"/>
    <col min="3606" max="3606" width="6.875" style="7" customWidth="1"/>
    <col min="3607" max="3607" width="8.125" style="7" customWidth="1"/>
    <col min="3608" max="3608" width="7.25" style="7" customWidth="1"/>
    <col min="3609" max="3610" width="5.75" style="7" customWidth="1"/>
    <col min="3611" max="3614" width="9" style="7" hidden="1" customWidth="1"/>
    <col min="3615" max="3837" width="9" style="7"/>
    <col min="3838" max="3838" width="27" style="7" customWidth="1"/>
    <col min="3839" max="3839" width="20.625" style="7" customWidth="1"/>
    <col min="3840" max="3840" width="6.125" style="7" customWidth="1"/>
    <col min="3841" max="3842" width="5.75" style="7" customWidth="1"/>
    <col min="3843" max="3843" width="10.25" style="7" customWidth="1"/>
    <col min="3844" max="3844" width="10.75" style="7" customWidth="1"/>
    <col min="3845" max="3845" width="8.5" style="7" customWidth="1"/>
    <col min="3846" max="3846" width="7" style="7" customWidth="1"/>
    <col min="3847" max="3847" width="6.375" style="7" customWidth="1"/>
    <col min="3848" max="3848" width="8.375" style="7" customWidth="1"/>
    <col min="3849" max="3849" width="7.25" style="7" customWidth="1"/>
    <col min="3850" max="3850" width="6.625" style="7" customWidth="1"/>
    <col min="3851" max="3851" width="6.875" style="7" customWidth="1"/>
    <col min="3852" max="3852" width="7.25" style="7" customWidth="1"/>
    <col min="3853" max="3853" width="7.875" style="7" customWidth="1"/>
    <col min="3854" max="3854" width="7" style="7" customWidth="1"/>
    <col min="3855" max="3857" width="10.375" style="7" customWidth="1"/>
    <col min="3858" max="3858" width="8.125" style="7" customWidth="1"/>
    <col min="3859" max="3859" width="9.25" style="7" customWidth="1"/>
    <col min="3860" max="3860" width="7.375" style="7" customWidth="1"/>
    <col min="3861" max="3861" width="8.125" style="7" customWidth="1"/>
    <col min="3862" max="3862" width="6.875" style="7" customWidth="1"/>
    <col min="3863" max="3863" width="8.125" style="7" customWidth="1"/>
    <col min="3864" max="3864" width="7.25" style="7" customWidth="1"/>
    <col min="3865" max="3866" width="5.75" style="7" customWidth="1"/>
    <col min="3867" max="3870" width="9" style="7" hidden="1" customWidth="1"/>
    <col min="3871" max="4093" width="9" style="7"/>
    <col min="4094" max="4094" width="27" style="7" customWidth="1"/>
    <col min="4095" max="4095" width="20.625" style="7" customWidth="1"/>
    <col min="4096" max="4096" width="6.125" style="7" customWidth="1"/>
    <col min="4097" max="4098" width="5.75" style="7" customWidth="1"/>
    <col min="4099" max="4099" width="10.25" style="7" customWidth="1"/>
    <col min="4100" max="4100" width="10.75" style="7" customWidth="1"/>
    <col min="4101" max="4101" width="8.5" style="7" customWidth="1"/>
    <col min="4102" max="4102" width="7" style="7" customWidth="1"/>
    <col min="4103" max="4103" width="6.375" style="7" customWidth="1"/>
    <col min="4104" max="4104" width="8.375" style="7" customWidth="1"/>
    <col min="4105" max="4105" width="7.25" style="7" customWidth="1"/>
    <col min="4106" max="4106" width="6.625" style="7" customWidth="1"/>
    <col min="4107" max="4107" width="6.875" style="7" customWidth="1"/>
    <col min="4108" max="4108" width="7.25" style="7" customWidth="1"/>
    <col min="4109" max="4109" width="7.875" style="7" customWidth="1"/>
    <col min="4110" max="4110" width="7" style="7" customWidth="1"/>
    <col min="4111" max="4113" width="10.375" style="7" customWidth="1"/>
    <col min="4114" max="4114" width="8.125" style="7" customWidth="1"/>
    <col min="4115" max="4115" width="9.25" style="7" customWidth="1"/>
    <col min="4116" max="4116" width="7.375" style="7" customWidth="1"/>
    <col min="4117" max="4117" width="8.125" style="7" customWidth="1"/>
    <col min="4118" max="4118" width="6.875" style="7" customWidth="1"/>
    <col min="4119" max="4119" width="8.125" style="7" customWidth="1"/>
    <col min="4120" max="4120" width="7.25" style="7" customWidth="1"/>
    <col min="4121" max="4122" width="5.75" style="7" customWidth="1"/>
    <col min="4123" max="4126" width="9" style="7" hidden="1" customWidth="1"/>
    <col min="4127" max="4349" width="9" style="7"/>
    <col min="4350" max="4350" width="27" style="7" customWidth="1"/>
    <col min="4351" max="4351" width="20.625" style="7" customWidth="1"/>
    <col min="4352" max="4352" width="6.125" style="7" customWidth="1"/>
    <col min="4353" max="4354" width="5.75" style="7" customWidth="1"/>
    <col min="4355" max="4355" width="10.25" style="7" customWidth="1"/>
    <col min="4356" max="4356" width="10.75" style="7" customWidth="1"/>
    <col min="4357" max="4357" width="8.5" style="7" customWidth="1"/>
    <col min="4358" max="4358" width="7" style="7" customWidth="1"/>
    <col min="4359" max="4359" width="6.375" style="7" customWidth="1"/>
    <col min="4360" max="4360" width="8.375" style="7" customWidth="1"/>
    <col min="4361" max="4361" width="7.25" style="7" customWidth="1"/>
    <col min="4362" max="4362" width="6.625" style="7" customWidth="1"/>
    <col min="4363" max="4363" width="6.875" style="7" customWidth="1"/>
    <col min="4364" max="4364" width="7.25" style="7" customWidth="1"/>
    <col min="4365" max="4365" width="7.875" style="7" customWidth="1"/>
    <col min="4366" max="4366" width="7" style="7" customWidth="1"/>
    <col min="4367" max="4369" width="10.375" style="7" customWidth="1"/>
    <col min="4370" max="4370" width="8.125" style="7" customWidth="1"/>
    <col min="4371" max="4371" width="9.25" style="7" customWidth="1"/>
    <col min="4372" max="4372" width="7.375" style="7" customWidth="1"/>
    <col min="4373" max="4373" width="8.125" style="7" customWidth="1"/>
    <col min="4374" max="4374" width="6.875" style="7" customWidth="1"/>
    <col min="4375" max="4375" width="8.125" style="7" customWidth="1"/>
    <col min="4376" max="4376" width="7.25" style="7" customWidth="1"/>
    <col min="4377" max="4378" width="5.75" style="7" customWidth="1"/>
    <col min="4379" max="4382" width="9" style="7" hidden="1" customWidth="1"/>
    <col min="4383" max="4605" width="9" style="7"/>
    <col min="4606" max="4606" width="27" style="7" customWidth="1"/>
    <col min="4607" max="4607" width="20.625" style="7" customWidth="1"/>
    <col min="4608" max="4608" width="6.125" style="7" customWidth="1"/>
    <col min="4609" max="4610" width="5.75" style="7" customWidth="1"/>
    <col min="4611" max="4611" width="10.25" style="7" customWidth="1"/>
    <col min="4612" max="4612" width="10.75" style="7" customWidth="1"/>
    <col min="4613" max="4613" width="8.5" style="7" customWidth="1"/>
    <col min="4614" max="4614" width="7" style="7" customWidth="1"/>
    <col min="4615" max="4615" width="6.375" style="7" customWidth="1"/>
    <col min="4616" max="4616" width="8.375" style="7" customWidth="1"/>
    <col min="4617" max="4617" width="7.25" style="7" customWidth="1"/>
    <col min="4618" max="4618" width="6.625" style="7" customWidth="1"/>
    <col min="4619" max="4619" width="6.875" style="7" customWidth="1"/>
    <col min="4620" max="4620" width="7.25" style="7" customWidth="1"/>
    <col min="4621" max="4621" width="7.875" style="7" customWidth="1"/>
    <col min="4622" max="4622" width="7" style="7" customWidth="1"/>
    <col min="4623" max="4625" width="10.375" style="7" customWidth="1"/>
    <col min="4626" max="4626" width="8.125" style="7" customWidth="1"/>
    <col min="4627" max="4627" width="9.25" style="7" customWidth="1"/>
    <col min="4628" max="4628" width="7.375" style="7" customWidth="1"/>
    <col min="4629" max="4629" width="8.125" style="7" customWidth="1"/>
    <col min="4630" max="4630" width="6.875" style="7" customWidth="1"/>
    <col min="4631" max="4631" width="8.125" style="7" customWidth="1"/>
    <col min="4632" max="4632" width="7.25" style="7" customWidth="1"/>
    <col min="4633" max="4634" width="5.75" style="7" customWidth="1"/>
    <col min="4635" max="4638" width="9" style="7" hidden="1" customWidth="1"/>
    <col min="4639" max="4861" width="9" style="7"/>
    <col min="4862" max="4862" width="27" style="7" customWidth="1"/>
    <col min="4863" max="4863" width="20.625" style="7" customWidth="1"/>
    <col min="4864" max="4864" width="6.125" style="7" customWidth="1"/>
    <col min="4865" max="4866" width="5.75" style="7" customWidth="1"/>
    <col min="4867" max="4867" width="10.25" style="7" customWidth="1"/>
    <col min="4868" max="4868" width="10.75" style="7" customWidth="1"/>
    <col min="4869" max="4869" width="8.5" style="7" customWidth="1"/>
    <col min="4870" max="4870" width="7" style="7" customWidth="1"/>
    <col min="4871" max="4871" width="6.375" style="7" customWidth="1"/>
    <col min="4872" max="4872" width="8.375" style="7" customWidth="1"/>
    <col min="4873" max="4873" width="7.25" style="7" customWidth="1"/>
    <col min="4874" max="4874" width="6.625" style="7" customWidth="1"/>
    <col min="4875" max="4875" width="6.875" style="7" customWidth="1"/>
    <col min="4876" max="4876" width="7.25" style="7" customWidth="1"/>
    <col min="4877" max="4877" width="7.875" style="7" customWidth="1"/>
    <col min="4878" max="4878" width="7" style="7" customWidth="1"/>
    <col min="4879" max="4881" width="10.375" style="7" customWidth="1"/>
    <col min="4882" max="4882" width="8.125" style="7" customWidth="1"/>
    <col min="4883" max="4883" width="9.25" style="7" customWidth="1"/>
    <col min="4884" max="4884" width="7.375" style="7" customWidth="1"/>
    <col min="4885" max="4885" width="8.125" style="7" customWidth="1"/>
    <col min="4886" max="4886" width="6.875" style="7" customWidth="1"/>
    <col min="4887" max="4887" width="8.125" style="7" customWidth="1"/>
    <col min="4888" max="4888" width="7.25" style="7" customWidth="1"/>
    <col min="4889" max="4890" width="5.75" style="7" customWidth="1"/>
    <col min="4891" max="4894" width="9" style="7" hidden="1" customWidth="1"/>
    <col min="4895" max="5117" width="9" style="7"/>
    <col min="5118" max="5118" width="27" style="7" customWidth="1"/>
    <col min="5119" max="5119" width="20.625" style="7" customWidth="1"/>
    <col min="5120" max="5120" width="6.125" style="7" customWidth="1"/>
    <col min="5121" max="5122" width="5.75" style="7" customWidth="1"/>
    <col min="5123" max="5123" width="10.25" style="7" customWidth="1"/>
    <col min="5124" max="5124" width="10.75" style="7" customWidth="1"/>
    <col min="5125" max="5125" width="8.5" style="7" customWidth="1"/>
    <col min="5126" max="5126" width="7" style="7" customWidth="1"/>
    <col min="5127" max="5127" width="6.375" style="7" customWidth="1"/>
    <col min="5128" max="5128" width="8.375" style="7" customWidth="1"/>
    <col min="5129" max="5129" width="7.25" style="7" customWidth="1"/>
    <col min="5130" max="5130" width="6.625" style="7" customWidth="1"/>
    <col min="5131" max="5131" width="6.875" style="7" customWidth="1"/>
    <col min="5132" max="5132" width="7.25" style="7" customWidth="1"/>
    <col min="5133" max="5133" width="7.875" style="7" customWidth="1"/>
    <col min="5134" max="5134" width="7" style="7" customWidth="1"/>
    <col min="5135" max="5137" width="10.375" style="7" customWidth="1"/>
    <col min="5138" max="5138" width="8.125" style="7" customWidth="1"/>
    <col min="5139" max="5139" width="9.25" style="7" customWidth="1"/>
    <col min="5140" max="5140" width="7.375" style="7" customWidth="1"/>
    <col min="5141" max="5141" width="8.125" style="7" customWidth="1"/>
    <col min="5142" max="5142" width="6.875" style="7" customWidth="1"/>
    <col min="5143" max="5143" width="8.125" style="7" customWidth="1"/>
    <col min="5144" max="5144" width="7.25" style="7" customWidth="1"/>
    <col min="5145" max="5146" width="5.75" style="7" customWidth="1"/>
    <col min="5147" max="5150" width="9" style="7" hidden="1" customWidth="1"/>
    <col min="5151" max="5373" width="9" style="7"/>
    <col min="5374" max="5374" width="27" style="7" customWidth="1"/>
    <col min="5375" max="5375" width="20.625" style="7" customWidth="1"/>
    <col min="5376" max="5376" width="6.125" style="7" customWidth="1"/>
    <col min="5377" max="5378" width="5.75" style="7" customWidth="1"/>
    <col min="5379" max="5379" width="10.25" style="7" customWidth="1"/>
    <col min="5380" max="5380" width="10.75" style="7" customWidth="1"/>
    <col min="5381" max="5381" width="8.5" style="7" customWidth="1"/>
    <col min="5382" max="5382" width="7" style="7" customWidth="1"/>
    <col min="5383" max="5383" width="6.375" style="7" customWidth="1"/>
    <col min="5384" max="5384" width="8.375" style="7" customWidth="1"/>
    <col min="5385" max="5385" width="7.25" style="7" customWidth="1"/>
    <col min="5386" max="5386" width="6.625" style="7" customWidth="1"/>
    <col min="5387" max="5387" width="6.875" style="7" customWidth="1"/>
    <col min="5388" max="5388" width="7.25" style="7" customWidth="1"/>
    <col min="5389" max="5389" width="7.875" style="7" customWidth="1"/>
    <col min="5390" max="5390" width="7" style="7" customWidth="1"/>
    <col min="5391" max="5393" width="10.375" style="7" customWidth="1"/>
    <col min="5394" max="5394" width="8.125" style="7" customWidth="1"/>
    <col min="5395" max="5395" width="9.25" style="7" customWidth="1"/>
    <col min="5396" max="5396" width="7.375" style="7" customWidth="1"/>
    <col min="5397" max="5397" width="8.125" style="7" customWidth="1"/>
    <col min="5398" max="5398" width="6.875" style="7" customWidth="1"/>
    <col min="5399" max="5399" width="8.125" style="7" customWidth="1"/>
    <col min="5400" max="5400" width="7.25" style="7" customWidth="1"/>
    <col min="5401" max="5402" width="5.75" style="7" customWidth="1"/>
    <col min="5403" max="5406" width="9" style="7" hidden="1" customWidth="1"/>
    <col min="5407" max="5629" width="9" style="7"/>
    <col min="5630" max="5630" width="27" style="7" customWidth="1"/>
    <col min="5631" max="5631" width="20.625" style="7" customWidth="1"/>
    <col min="5632" max="5632" width="6.125" style="7" customWidth="1"/>
    <col min="5633" max="5634" width="5.75" style="7" customWidth="1"/>
    <col min="5635" max="5635" width="10.25" style="7" customWidth="1"/>
    <col min="5636" max="5636" width="10.75" style="7" customWidth="1"/>
    <col min="5637" max="5637" width="8.5" style="7" customWidth="1"/>
    <col min="5638" max="5638" width="7" style="7" customWidth="1"/>
    <col min="5639" max="5639" width="6.375" style="7" customWidth="1"/>
    <col min="5640" max="5640" width="8.375" style="7" customWidth="1"/>
    <col min="5641" max="5641" width="7.25" style="7" customWidth="1"/>
    <col min="5642" max="5642" width="6.625" style="7" customWidth="1"/>
    <col min="5643" max="5643" width="6.875" style="7" customWidth="1"/>
    <col min="5644" max="5644" width="7.25" style="7" customWidth="1"/>
    <col min="5645" max="5645" width="7.875" style="7" customWidth="1"/>
    <col min="5646" max="5646" width="7" style="7" customWidth="1"/>
    <col min="5647" max="5649" width="10.375" style="7" customWidth="1"/>
    <col min="5650" max="5650" width="8.125" style="7" customWidth="1"/>
    <col min="5651" max="5651" width="9.25" style="7" customWidth="1"/>
    <col min="5652" max="5652" width="7.375" style="7" customWidth="1"/>
    <col min="5653" max="5653" width="8.125" style="7" customWidth="1"/>
    <col min="5654" max="5654" width="6.875" style="7" customWidth="1"/>
    <col min="5655" max="5655" width="8.125" style="7" customWidth="1"/>
    <col min="5656" max="5656" width="7.25" style="7" customWidth="1"/>
    <col min="5657" max="5658" width="5.75" style="7" customWidth="1"/>
    <col min="5659" max="5662" width="9" style="7" hidden="1" customWidth="1"/>
    <col min="5663" max="5885" width="9" style="7"/>
    <col min="5886" max="5886" width="27" style="7" customWidth="1"/>
    <col min="5887" max="5887" width="20.625" style="7" customWidth="1"/>
    <col min="5888" max="5888" width="6.125" style="7" customWidth="1"/>
    <col min="5889" max="5890" width="5.75" style="7" customWidth="1"/>
    <col min="5891" max="5891" width="10.25" style="7" customWidth="1"/>
    <col min="5892" max="5892" width="10.75" style="7" customWidth="1"/>
    <col min="5893" max="5893" width="8.5" style="7" customWidth="1"/>
    <col min="5894" max="5894" width="7" style="7" customWidth="1"/>
    <col min="5895" max="5895" width="6.375" style="7" customWidth="1"/>
    <col min="5896" max="5896" width="8.375" style="7" customWidth="1"/>
    <col min="5897" max="5897" width="7.25" style="7" customWidth="1"/>
    <col min="5898" max="5898" width="6.625" style="7" customWidth="1"/>
    <col min="5899" max="5899" width="6.875" style="7" customWidth="1"/>
    <col min="5900" max="5900" width="7.25" style="7" customWidth="1"/>
    <col min="5901" max="5901" width="7.875" style="7" customWidth="1"/>
    <col min="5902" max="5902" width="7" style="7" customWidth="1"/>
    <col min="5903" max="5905" width="10.375" style="7" customWidth="1"/>
    <col min="5906" max="5906" width="8.125" style="7" customWidth="1"/>
    <col min="5907" max="5907" width="9.25" style="7" customWidth="1"/>
    <col min="5908" max="5908" width="7.375" style="7" customWidth="1"/>
    <col min="5909" max="5909" width="8.125" style="7" customWidth="1"/>
    <col min="5910" max="5910" width="6.875" style="7" customWidth="1"/>
    <col min="5911" max="5911" width="8.125" style="7" customWidth="1"/>
    <col min="5912" max="5912" width="7.25" style="7" customWidth="1"/>
    <col min="5913" max="5914" width="5.75" style="7" customWidth="1"/>
    <col min="5915" max="5918" width="9" style="7" hidden="1" customWidth="1"/>
    <col min="5919" max="6141" width="9" style="7"/>
    <col min="6142" max="6142" width="27" style="7" customWidth="1"/>
    <col min="6143" max="6143" width="20.625" style="7" customWidth="1"/>
    <col min="6144" max="6144" width="6.125" style="7" customWidth="1"/>
    <col min="6145" max="6146" width="5.75" style="7" customWidth="1"/>
    <col min="6147" max="6147" width="10.25" style="7" customWidth="1"/>
    <col min="6148" max="6148" width="10.75" style="7" customWidth="1"/>
    <col min="6149" max="6149" width="8.5" style="7" customWidth="1"/>
    <col min="6150" max="6150" width="7" style="7" customWidth="1"/>
    <col min="6151" max="6151" width="6.375" style="7" customWidth="1"/>
    <col min="6152" max="6152" width="8.375" style="7" customWidth="1"/>
    <col min="6153" max="6153" width="7.25" style="7" customWidth="1"/>
    <col min="6154" max="6154" width="6.625" style="7" customWidth="1"/>
    <col min="6155" max="6155" width="6.875" style="7" customWidth="1"/>
    <col min="6156" max="6156" width="7.25" style="7" customWidth="1"/>
    <col min="6157" max="6157" width="7.875" style="7" customWidth="1"/>
    <col min="6158" max="6158" width="7" style="7" customWidth="1"/>
    <col min="6159" max="6161" width="10.375" style="7" customWidth="1"/>
    <col min="6162" max="6162" width="8.125" style="7" customWidth="1"/>
    <col min="6163" max="6163" width="9.25" style="7" customWidth="1"/>
    <col min="6164" max="6164" width="7.375" style="7" customWidth="1"/>
    <col min="6165" max="6165" width="8.125" style="7" customWidth="1"/>
    <col min="6166" max="6166" width="6.875" style="7" customWidth="1"/>
    <col min="6167" max="6167" width="8.125" style="7" customWidth="1"/>
    <col min="6168" max="6168" width="7.25" style="7" customWidth="1"/>
    <col min="6169" max="6170" width="5.75" style="7" customWidth="1"/>
    <col min="6171" max="6174" width="9" style="7" hidden="1" customWidth="1"/>
    <col min="6175" max="6397" width="9" style="7"/>
    <col min="6398" max="6398" width="27" style="7" customWidth="1"/>
    <col min="6399" max="6399" width="20.625" style="7" customWidth="1"/>
    <col min="6400" max="6400" width="6.125" style="7" customWidth="1"/>
    <col min="6401" max="6402" width="5.75" style="7" customWidth="1"/>
    <col min="6403" max="6403" width="10.25" style="7" customWidth="1"/>
    <col min="6404" max="6404" width="10.75" style="7" customWidth="1"/>
    <col min="6405" max="6405" width="8.5" style="7" customWidth="1"/>
    <col min="6406" max="6406" width="7" style="7" customWidth="1"/>
    <col min="6407" max="6407" width="6.375" style="7" customWidth="1"/>
    <col min="6408" max="6408" width="8.375" style="7" customWidth="1"/>
    <col min="6409" max="6409" width="7.25" style="7" customWidth="1"/>
    <col min="6410" max="6410" width="6.625" style="7" customWidth="1"/>
    <col min="6411" max="6411" width="6.875" style="7" customWidth="1"/>
    <col min="6412" max="6412" width="7.25" style="7" customWidth="1"/>
    <col min="6413" max="6413" width="7.875" style="7" customWidth="1"/>
    <col min="6414" max="6414" width="7" style="7" customWidth="1"/>
    <col min="6415" max="6417" width="10.375" style="7" customWidth="1"/>
    <col min="6418" max="6418" width="8.125" style="7" customWidth="1"/>
    <col min="6419" max="6419" width="9.25" style="7" customWidth="1"/>
    <col min="6420" max="6420" width="7.375" style="7" customWidth="1"/>
    <col min="6421" max="6421" width="8.125" style="7" customWidth="1"/>
    <col min="6422" max="6422" width="6.875" style="7" customWidth="1"/>
    <col min="6423" max="6423" width="8.125" style="7" customWidth="1"/>
    <col min="6424" max="6424" width="7.25" style="7" customWidth="1"/>
    <col min="6425" max="6426" width="5.75" style="7" customWidth="1"/>
    <col min="6427" max="6430" width="9" style="7" hidden="1" customWidth="1"/>
    <col min="6431" max="6653" width="9" style="7"/>
    <col min="6654" max="6654" width="27" style="7" customWidth="1"/>
    <col min="6655" max="6655" width="20.625" style="7" customWidth="1"/>
    <col min="6656" max="6656" width="6.125" style="7" customWidth="1"/>
    <col min="6657" max="6658" width="5.75" style="7" customWidth="1"/>
    <col min="6659" max="6659" width="10.25" style="7" customWidth="1"/>
    <col min="6660" max="6660" width="10.75" style="7" customWidth="1"/>
    <col min="6661" max="6661" width="8.5" style="7" customWidth="1"/>
    <col min="6662" max="6662" width="7" style="7" customWidth="1"/>
    <col min="6663" max="6663" width="6.375" style="7" customWidth="1"/>
    <col min="6664" max="6664" width="8.375" style="7" customWidth="1"/>
    <col min="6665" max="6665" width="7.25" style="7" customWidth="1"/>
    <col min="6666" max="6666" width="6.625" style="7" customWidth="1"/>
    <col min="6667" max="6667" width="6.875" style="7" customWidth="1"/>
    <col min="6668" max="6668" width="7.25" style="7" customWidth="1"/>
    <col min="6669" max="6669" width="7.875" style="7" customWidth="1"/>
    <col min="6670" max="6670" width="7" style="7" customWidth="1"/>
    <col min="6671" max="6673" width="10.375" style="7" customWidth="1"/>
    <col min="6674" max="6674" width="8.125" style="7" customWidth="1"/>
    <col min="6675" max="6675" width="9.25" style="7" customWidth="1"/>
    <col min="6676" max="6676" width="7.375" style="7" customWidth="1"/>
    <col min="6677" max="6677" width="8.125" style="7" customWidth="1"/>
    <col min="6678" max="6678" width="6.875" style="7" customWidth="1"/>
    <col min="6679" max="6679" width="8.125" style="7" customWidth="1"/>
    <col min="6680" max="6680" width="7.25" style="7" customWidth="1"/>
    <col min="6681" max="6682" width="5.75" style="7" customWidth="1"/>
    <col min="6683" max="6686" width="9" style="7" hidden="1" customWidth="1"/>
    <col min="6687" max="6909" width="9" style="7"/>
    <col min="6910" max="6910" width="27" style="7" customWidth="1"/>
    <col min="6911" max="6911" width="20.625" style="7" customWidth="1"/>
    <col min="6912" max="6912" width="6.125" style="7" customWidth="1"/>
    <col min="6913" max="6914" width="5.75" style="7" customWidth="1"/>
    <col min="6915" max="6915" width="10.25" style="7" customWidth="1"/>
    <col min="6916" max="6916" width="10.75" style="7" customWidth="1"/>
    <col min="6917" max="6917" width="8.5" style="7" customWidth="1"/>
    <col min="6918" max="6918" width="7" style="7" customWidth="1"/>
    <col min="6919" max="6919" width="6.375" style="7" customWidth="1"/>
    <col min="6920" max="6920" width="8.375" style="7" customWidth="1"/>
    <col min="6921" max="6921" width="7.25" style="7" customWidth="1"/>
    <col min="6922" max="6922" width="6.625" style="7" customWidth="1"/>
    <col min="6923" max="6923" width="6.875" style="7" customWidth="1"/>
    <col min="6924" max="6924" width="7.25" style="7" customWidth="1"/>
    <col min="6925" max="6925" width="7.875" style="7" customWidth="1"/>
    <col min="6926" max="6926" width="7" style="7" customWidth="1"/>
    <col min="6927" max="6929" width="10.375" style="7" customWidth="1"/>
    <col min="6930" max="6930" width="8.125" style="7" customWidth="1"/>
    <col min="6931" max="6931" width="9.25" style="7" customWidth="1"/>
    <col min="6932" max="6932" width="7.375" style="7" customWidth="1"/>
    <col min="6933" max="6933" width="8.125" style="7" customWidth="1"/>
    <col min="6934" max="6934" width="6.875" style="7" customWidth="1"/>
    <col min="6935" max="6935" width="8.125" style="7" customWidth="1"/>
    <col min="6936" max="6936" width="7.25" style="7" customWidth="1"/>
    <col min="6937" max="6938" width="5.75" style="7" customWidth="1"/>
    <col min="6939" max="6942" width="9" style="7" hidden="1" customWidth="1"/>
    <col min="6943" max="7165" width="9" style="7"/>
    <col min="7166" max="7166" width="27" style="7" customWidth="1"/>
    <col min="7167" max="7167" width="20.625" style="7" customWidth="1"/>
    <col min="7168" max="7168" width="6.125" style="7" customWidth="1"/>
    <col min="7169" max="7170" width="5.75" style="7" customWidth="1"/>
    <col min="7171" max="7171" width="10.25" style="7" customWidth="1"/>
    <col min="7172" max="7172" width="10.75" style="7" customWidth="1"/>
    <col min="7173" max="7173" width="8.5" style="7" customWidth="1"/>
    <col min="7174" max="7174" width="7" style="7" customWidth="1"/>
    <col min="7175" max="7175" width="6.375" style="7" customWidth="1"/>
    <col min="7176" max="7176" width="8.375" style="7" customWidth="1"/>
    <col min="7177" max="7177" width="7.25" style="7" customWidth="1"/>
    <col min="7178" max="7178" width="6.625" style="7" customWidth="1"/>
    <col min="7179" max="7179" width="6.875" style="7" customWidth="1"/>
    <col min="7180" max="7180" width="7.25" style="7" customWidth="1"/>
    <col min="7181" max="7181" width="7.875" style="7" customWidth="1"/>
    <col min="7182" max="7182" width="7" style="7" customWidth="1"/>
    <col min="7183" max="7185" width="10.375" style="7" customWidth="1"/>
    <col min="7186" max="7186" width="8.125" style="7" customWidth="1"/>
    <col min="7187" max="7187" width="9.25" style="7" customWidth="1"/>
    <col min="7188" max="7188" width="7.375" style="7" customWidth="1"/>
    <col min="7189" max="7189" width="8.125" style="7" customWidth="1"/>
    <col min="7190" max="7190" width="6.875" style="7" customWidth="1"/>
    <col min="7191" max="7191" width="8.125" style="7" customWidth="1"/>
    <col min="7192" max="7192" width="7.25" style="7" customWidth="1"/>
    <col min="7193" max="7194" width="5.75" style="7" customWidth="1"/>
    <col min="7195" max="7198" width="9" style="7" hidden="1" customWidth="1"/>
    <col min="7199" max="7421" width="9" style="7"/>
    <col min="7422" max="7422" width="27" style="7" customWidth="1"/>
    <col min="7423" max="7423" width="20.625" style="7" customWidth="1"/>
    <col min="7424" max="7424" width="6.125" style="7" customWidth="1"/>
    <col min="7425" max="7426" width="5.75" style="7" customWidth="1"/>
    <col min="7427" max="7427" width="10.25" style="7" customWidth="1"/>
    <col min="7428" max="7428" width="10.75" style="7" customWidth="1"/>
    <col min="7429" max="7429" width="8.5" style="7" customWidth="1"/>
    <col min="7430" max="7430" width="7" style="7" customWidth="1"/>
    <col min="7431" max="7431" width="6.375" style="7" customWidth="1"/>
    <col min="7432" max="7432" width="8.375" style="7" customWidth="1"/>
    <col min="7433" max="7433" width="7.25" style="7" customWidth="1"/>
    <col min="7434" max="7434" width="6.625" style="7" customWidth="1"/>
    <col min="7435" max="7435" width="6.875" style="7" customWidth="1"/>
    <col min="7436" max="7436" width="7.25" style="7" customWidth="1"/>
    <col min="7437" max="7437" width="7.875" style="7" customWidth="1"/>
    <col min="7438" max="7438" width="7" style="7" customWidth="1"/>
    <col min="7439" max="7441" width="10.375" style="7" customWidth="1"/>
    <col min="7442" max="7442" width="8.125" style="7" customWidth="1"/>
    <col min="7443" max="7443" width="9.25" style="7" customWidth="1"/>
    <col min="7444" max="7444" width="7.375" style="7" customWidth="1"/>
    <col min="7445" max="7445" width="8.125" style="7" customWidth="1"/>
    <col min="7446" max="7446" width="6.875" style="7" customWidth="1"/>
    <col min="7447" max="7447" width="8.125" style="7" customWidth="1"/>
    <col min="7448" max="7448" width="7.25" style="7" customWidth="1"/>
    <col min="7449" max="7450" width="5.75" style="7" customWidth="1"/>
    <col min="7451" max="7454" width="9" style="7" hidden="1" customWidth="1"/>
    <col min="7455" max="7677" width="9" style="7"/>
    <col min="7678" max="7678" width="27" style="7" customWidth="1"/>
    <col min="7679" max="7679" width="20.625" style="7" customWidth="1"/>
    <col min="7680" max="7680" width="6.125" style="7" customWidth="1"/>
    <col min="7681" max="7682" width="5.75" style="7" customWidth="1"/>
    <col min="7683" max="7683" width="10.25" style="7" customWidth="1"/>
    <col min="7684" max="7684" width="10.75" style="7" customWidth="1"/>
    <col min="7685" max="7685" width="8.5" style="7" customWidth="1"/>
    <col min="7686" max="7686" width="7" style="7" customWidth="1"/>
    <col min="7687" max="7687" width="6.375" style="7" customWidth="1"/>
    <col min="7688" max="7688" width="8.375" style="7" customWidth="1"/>
    <col min="7689" max="7689" width="7.25" style="7" customWidth="1"/>
    <col min="7690" max="7690" width="6.625" style="7" customWidth="1"/>
    <col min="7691" max="7691" width="6.875" style="7" customWidth="1"/>
    <col min="7692" max="7692" width="7.25" style="7" customWidth="1"/>
    <col min="7693" max="7693" width="7.875" style="7" customWidth="1"/>
    <col min="7694" max="7694" width="7" style="7" customWidth="1"/>
    <col min="7695" max="7697" width="10.375" style="7" customWidth="1"/>
    <col min="7698" max="7698" width="8.125" style="7" customWidth="1"/>
    <col min="7699" max="7699" width="9.25" style="7" customWidth="1"/>
    <col min="7700" max="7700" width="7.375" style="7" customWidth="1"/>
    <col min="7701" max="7701" width="8.125" style="7" customWidth="1"/>
    <col min="7702" max="7702" width="6.875" style="7" customWidth="1"/>
    <col min="7703" max="7703" width="8.125" style="7" customWidth="1"/>
    <col min="7704" max="7704" width="7.25" style="7" customWidth="1"/>
    <col min="7705" max="7706" width="5.75" style="7" customWidth="1"/>
    <col min="7707" max="7710" width="9" style="7" hidden="1" customWidth="1"/>
    <col min="7711" max="7933" width="9" style="7"/>
    <col min="7934" max="7934" width="27" style="7" customWidth="1"/>
    <col min="7935" max="7935" width="20.625" style="7" customWidth="1"/>
    <col min="7936" max="7936" width="6.125" style="7" customWidth="1"/>
    <col min="7937" max="7938" width="5.75" style="7" customWidth="1"/>
    <col min="7939" max="7939" width="10.25" style="7" customWidth="1"/>
    <col min="7940" max="7940" width="10.75" style="7" customWidth="1"/>
    <col min="7941" max="7941" width="8.5" style="7" customWidth="1"/>
    <col min="7942" max="7942" width="7" style="7" customWidth="1"/>
    <col min="7943" max="7943" width="6.375" style="7" customWidth="1"/>
    <col min="7944" max="7944" width="8.375" style="7" customWidth="1"/>
    <col min="7945" max="7945" width="7.25" style="7" customWidth="1"/>
    <col min="7946" max="7946" width="6.625" style="7" customWidth="1"/>
    <col min="7947" max="7947" width="6.875" style="7" customWidth="1"/>
    <col min="7948" max="7948" width="7.25" style="7" customWidth="1"/>
    <col min="7949" max="7949" width="7.875" style="7" customWidth="1"/>
    <col min="7950" max="7950" width="7" style="7" customWidth="1"/>
    <col min="7951" max="7953" width="10.375" style="7" customWidth="1"/>
    <col min="7954" max="7954" width="8.125" style="7" customWidth="1"/>
    <col min="7955" max="7955" width="9.25" style="7" customWidth="1"/>
    <col min="7956" max="7956" width="7.375" style="7" customWidth="1"/>
    <col min="7957" max="7957" width="8.125" style="7" customWidth="1"/>
    <col min="7958" max="7958" width="6.875" style="7" customWidth="1"/>
    <col min="7959" max="7959" width="8.125" style="7" customWidth="1"/>
    <col min="7960" max="7960" width="7.25" style="7" customWidth="1"/>
    <col min="7961" max="7962" width="5.75" style="7" customWidth="1"/>
    <col min="7963" max="7966" width="9" style="7" hidden="1" customWidth="1"/>
    <col min="7967" max="8189" width="9" style="7"/>
    <col min="8190" max="8190" width="27" style="7" customWidth="1"/>
    <col min="8191" max="8191" width="20.625" style="7" customWidth="1"/>
    <col min="8192" max="8192" width="6.125" style="7" customWidth="1"/>
    <col min="8193" max="8194" width="5.75" style="7" customWidth="1"/>
    <col min="8195" max="8195" width="10.25" style="7" customWidth="1"/>
    <col min="8196" max="8196" width="10.75" style="7" customWidth="1"/>
    <col min="8197" max="8197" width="8.5" style="7" customWidth="1"/>
    <col min="8198" max="8198" width="7" style="7" customWidth="1"/>
    <col min="8199" max="8199" width="6.375" style="7" customWidth="1"/>
    <col min="8200" max="8200" width="8.375" style="7" customWidth="1"/>
    <col min="8201" max="8201" width="7.25" style="7" customWidth="1"/>
    <col min="8202" max="8202" width="6.625" style="7" customWidth="1"/>
    <col min="8203" max="8203" width="6.875" style="7" customWidth="1"/>
    <col min="8204" max="8204" width="7.25" style="7" customWidth="1"/>
    <col min="8205" max="8205" width="7.875" style="7" customWidth="1"/>
    <col min="8206" max="8206" width="7" style="7" customWidth="1"/>
    <col min="8207" max="8209" width="10.375" style="7" customWidth="1"/>
    <col min="8210" max="8210" width="8.125" style="7" customWidth="1"/>
    <col min="8211" max="8211" width="9.25" style="7" customWidth="1"/>
    <col min="8212" max="8212" width="7.375" style="7" customWidth="1"/>
    <col min="8213" max="8213" width="8.125" style="7" customWidth="1"/>
    <col min="8214" max="8214" width="6.875" style="7" customWidth="1"/>
    <col min="8215" max="8215" width="8.125" style="7" customWidth="1"/>
    <col min="8216" max="8216" width="7.25" style="7" customWidth="1"/>
    <col min="8217" max="8218" width="5.75" style="7" customWidth="1"/>
    <col min="8219" max="8222" width="9" style="7" hidden="1" customWidth="1"/>
    <col min="8223" max="8445" width="9" style="7"/>
    <col min="8446" max="8446" width="27" style="7" customWidth="1"/>
    <col min="8447" max="8447" width="20.625" style="7" customWidth="1"/>
    <col min="8448" max="8448" width="6.125" style="7" customWidth="1"/>
    <col min="8449" max="8450" width="5.75" style="7" customWidth="1"/>
    <col min="8451" max="8451" width="10.25" style="7" customWidth="1"/>
    <col min="8452" max="8452" width="10.75" style="7" customWidth="1"/>
    <col min="8453" max="8453" width="8.5" style="7" customWidth="1"/>
    <col min="8454" max="8454" width="7" style="7" customWidth="1"/>
    <col min="8455" max="8455" width="6.375" style="7" customWidth="1"/>
    <col min="8456" max="8456" width="8.375" style="7" customWidth="1"/>
    <col min="8457" max="8457" width="7.25" style="7" customWidth="1"/>
    <col min="8458" max="8458" width="6.625" style="7" customWidth="1"/>
    <col min="8459" max="8459" width="6.875" style="7" customWidth="1"/>
    <col min="8460" max="8460" width="7.25" style="7" customWidth="1"/>
    <col min="8461" max="8461" width="7.875" style="7" customWidth="1"/>
    <col min="8462" max="8462" width="7" style="7" customWidth="1"/>
    <col min="8463" max="8465" width="10.375" style="7" customWidth="1"/>
    <col min="8466" max="8466" width="8.125" style="7" customWidth="1"/>
    <col min="8467" max="8467" width="9.25" style="7" customWidth="1"/>
    <col min="8468" max="8468" width="7.375" style="7" customWidth="1"/>
    <col min="8469" max="8469" width="8.125" style="7" customWidth="1"/>
    <col min="8470" max="8470" width="6.875" style="7" customWidth="1"/>
    <col min="8471" max="8471" width="8.125" style="7" customWidth="1"/>
    <col min="8472" max="8472" width="7.25" style="7" customWidth="1"/>
    <col min="8473" max="8474" width="5.75" style="7" customWidth="1"/>
    <col min="8475" max="8478" width="9" style="7" hidden="1" customWidth="1"/>
    <col min="8479" max="8701" width="9" style="7"/>
    <col min="8702" max="8702" width="27" style="7" customWidth="1"/>
    <col min="8703" max="8703" width="20.625" style="7" customWidth="1"/>
    <col min="8704" max="8704" width="6.125" style="7" customWidth="1"/>
    <col min="8705" max="8706" width="5.75" style="7" customWidth="1"/>
    <col min="8707" max="8707" width="10.25" style="7" customWidth="1"/>
    <col min="8708" max="8708" width="10.75" style="7" customWidth="1"/>
    <col min="8709" max="8709" width="8.5" style="7" customWidth="1"/>
    <col min="8710" max="8710" width="7" style="7" customWidth="1"/>
    <col min="8711" max="8711" width="6.375" style="7" customWidth="1"/>
    <col min="8712" max="8712" width="8.375" style="7" customWidth="1"/>
    <col min="8713" max="8713" width="7.25" style="7" customWidth="1"/>
    <col min="8714" max="8714" width="6.625" style="7" customWidth="1"/>
    <col min="8715" max="8715" width="6.875" style="7" customWidth="1"/>
    <col min="8716" max="8716" width="7.25" style="7" customWidth="1"/>
    <col min="8717" max="8717" width="7.875" style="7" customWidth="1"/>
    <col min="8718" max="8718" width="7" style="7" customWidth="1"/>
    <col min="8719" max="8721" width="10.375" style="7" customWidth="1"/>
    <col min="8722" max="8722" width="8.125" style="7" customWidth="1"/>
    <col min="8723" max="8723" width="9.25" style="7" customWidth="1"/>
    <col min="8724" max="8724" width="7.375" style="7" customWidth="1"/>
    <col min="8725" max="8725" width="8.125" style="7" customWidth="1"/>
    <col min="8726" max="8726" width="6.875" style="7" customWidth="1"/>
    <col min="8727" max="8727" width="8.125" style="7" customWidth="1"/>
    <col min="8728" max="8728" width="7.25" style="7" customWidth="1"/>
    <col min="8729" max="8730" width="5.75" style="7" customWidth="1"/>
    <col min="8731" max="8734" width="9" style="7" hidden="1" customWidth="1"/>
    <col min="8735" max="8957" width="9" style="7"/>
    <col min="8958" max="8958" width="27" style="7" customWidth="1"/>
    <col min="8959" max="8959" width="20.625" style="7" customWidth="1"/>
    <col min="8960" max="8960" width="6.125" style="7" customWidth="1"/>
    <col min="8961" max="8962" width="5.75" style="7" customWidth="1"/>
    <col min="8963" max="8963" width="10.25" style="7" customWidth="1"/>
    <col min="8964" max="8964" width="10.75" style="7" customWidth="1"/>
    <col min="8965" max="8965" width="8.5" style="7" customWidth="1"/>
    <col min="8966" max="8966" width="7" style="7" customWidth="1"/>
    <col min="8967" max="8967" width="6.375" style="7" customWidth="1"/>
    <col min="8968" max="8968" width="8.375" style="7" customWidth="1"/>
    <col min="8969" max="8969" width="7.25" style="7" customWidth="1"/>
    <col min="8970" max="8970" width="6.625" style="7" customWidth="1"/>
    <col min="8971" max="8971" width="6.875" style="7" customWidth="1"/>
    <col min="8972" max="8972" width="7.25" style="7" customWidth="1"/>
    <col min="8973" max="8973" width="7.875" style="7" customWidth="1"/>
    <col min="8974" max="8974" width="7" style="7" customWidth="1"/>
    <col min="8975" max="8977" width="10.375" style="7" customWidth="1"/>
    <col min="8978" max="8978" width="8.125" style="7" customWidth="1"/>
    <col min="8979" max="8979" width="9.25" style="7" customWidth="1"/>
    <col min="8980" max="8980" width="7.375" style="7" customWidth="1"/>
    <col min="8981" max="8981" width="8.125" style="7" customWidth="1"/>
    <col min="8982" max="8982" width="6.875" style="7" customWidth="1"/>
    <col min="8983" max="8983" width="8.125" style="7" customWidth="1"/>
    <col min="8984" max="8984" width="7.25" style="7" customWidth="1"/>
    <col min="8985" max="8986" width="5.75" style="7" customWidth="1"/>
    <col min="8987" max="8990" width="9" style="7" hidden="1" customWidth="1"/>
    <col min="8991" max="9213" width="9" style="7"/>
    <col min="9214" max="9214" width="27" style="7" customWidth="1"/>
    <col min="9215" max="9215" width="20.625" style="7" customWidth="1"/>
    <col min="9216" max="9216" width="6.125" style="7" customWidth="1"/>
    <col min="9217" max="9218" width="5.75" style="7" customWidth="1"/>
    <col min="9219" max="9219" width="10.25" style="7" customWidth="1"/>
    <col min="9220" max="9220" width="10.75" style="7" customWidth="1"/>
    <col min="9221" max="9221" width="8.5" style="7" customWidth="1"/>
    <col min="9222" max="9222" width="7" style="7" customWidth="1"/>
    <col min="9223" max="9223" width="6.375" style="7" customWidth="1"/>
    <col min="9224" max="9224" width="8.375" style="7" customWidth="1"/>
    <col min="9225" max="9225" width="7.25" style="7" customWidth="1"/>
    <col min="9226" max="9226" width="6.625" style="7" customWidth="1"/>
    <col min="9227" max="9227" width="6.875" style="7" customWidth="1"/>
    <col min="9228" max="9228" width="7.25" style="7" customWidth="1"/>
    <col min="9229" max="9229" width="7.875" style="7" customWidth="1"/>
    <col min="9230" max="9230" width="7" style="7" customWidth="1"/>
    <col min="9231" max="9233" width="10.375" style="7" customWidth="1"/>
    <col min="9234" max="9234" width="8.125" style="7" customWidth="1"/>
    <col min="9235" max="9235" width="9.25" style="7" customWidth="1"/>
    <col min="9236" max="9236" width="7.375" style="7" customWidth="1"/>
    <col min="9237" max="9237" width="8.125" style="7" customWidth="1"/>
    <col min="9238" max="9238" width="6.875" style="7" customWidth="1"/>
    <col min="9239" max="9239" width="8.125" style="7" customWidth="1"/>
    <col min="9240" max="9240" width="7.25" style="7" customWidth="1"/>
    <col min="9241" max="9242" width="5.75" style="7" customWidth="1"/>
    <col min="9243" max="9246" width="9" style="7" hidden="1" customWidth="1"/>
    <col min="9247" max="9469" width="9" style="7"/>
    <col min="9470" max="9470" width="27" style="7" customWidth="1"/>
    <col min="9471" max="9471" width="20.625" style="7" customWidth="1"/>
    <col min="9472" max="9472" width="6.125" style="7" customWidth="1"/>
    <col min="9473" max="9474" width="5.75" style="7" customWidth="1"/>
    <col min="9475" max="9475" width="10.25" style="7" customWidth="1"/>
    <col min="9476" max="9476" width="10.75" style="7" customWidth="1"/>
    <col min="9477" max="9477" width="8.5" style="7" customWidth="1"/>
    <col min="9478" max="9478" width="7" style="7" customWidth="1"/>
    <col min="9479" max="9479" width="6.375" style="7" customWidth="1"/>
    <col min="9480" max="9480" width="8.375" style="7" customWidth="1"/>
    <col min="9481" max="9481" width="7.25" style="7" customWidth="1"/>
    <col min="9482" max="9482" width="6.625" style="7" customWidth="1"/>
    <col min="9483" max="9483" width="6.875" style="7" customWidth="1"/>
    <col min="9484" max="9484" width="7.25" style="7" customWidth="1"/>
    <col min="9485" max="9485" width="7.875" style="7" customWidth="1"/>
    <col min="9486" max="9486" width="7" style="7" customWidth="1"/>
    <col min="9487" max="9489" width="10.375" style="7" customWidth="1"/>
    <col min="9490" max="9490" width="8.125" style="7" customWidth="1"/>
    <col min="9491" max="9491" width="9.25" style="7" customWidth="1"/>
    <col min="9492" max="9492" width="7.375" style="7" customWidth="1"/>
    <col min="9493" max="9493" width="8.125" style="7" customWidth="1"/>
    <col min="9494" max="9494" width="6.875" style="7" customWidth="1"/>
    <col min="9495" max="9495" width="8.125" style="7" customWidth="1"/>
    <col min="9496" max="9496" width="7.25" style="7" customWidth="1"/>
    <col min="9497" max="9498" width="5.75" style="7" customWidth="1"/>
    <col min="9499" max="9502" width="9" style="7" hidden="1" customWidth="1"/>
    <col min="9503" max="9725" width="9" style="7"/>
    <col min="9726" max="9726" width="27" style="7" customWidth="1"/>
    <col min="9727" max="9727" width="20.625" style="7" customWidth="1"/>
    <col min="9728" max="9728" width="6.125" style="7" customWidth="1"/>
    <col min="9729" max="9730" width="5.75" style="7" customWidth="1"/>
    <col min="9731" max="9731" width="10.25" style="7" customWidth="1"/>
    <col min="9732" max="9732" width="10.75" style="7" customWidth="1"/>
    <col min="9733" max="9733" width="8.5" style="7" customWidth="1"/>
    <col min="9734" max="9734" width="7" style="7" customWidth="1"/>
    <col min="9735" max="9735" width="6.375" style="7" customWidth="1"/>
    <col min="9736" max="9736" width="8.375" style="7" customWidth="1"/>
    <col min="9737" max="9737" width="7.25" style="7" customWidth="1"/>
    <col min="9738" max="9738" width="6.625" style="7" customWidth="1"/>
    <col min="9739" max="9739" width="6.875" style="7" customWidth="1"/>
    <col min="9740" max="9740" width="7.25" style="7" customWidth="1"/>
    <col min="9741" max="9741" width="7.875" style="7" customWidth="1"/>
    <col min="9742" max="9742" width="7" style="7" customWidth="1"/>
    <col min="9743" max="9745" width="10.375" style="7" customWidth="1"/>
    <col min="9746" max="9746" width="8.125" style="7" customWidth="1"/>
    <col min="9747" max="9747" width="9.25" style="7" customWidth="1"/>
    <col min="9748" max="9748" width="7.375" style="7" customWidth="1"/>
    <col min="9749" max="9749" width="8.125" style="7" customWidth="1"/>
    <col min="9750" max="9750" width="6.875" style="7" customWidth="1"/>
    <col min="9751" max="9751" width="8.125" style="7" customWidth="1"/>
    <col min="9752" max="9752" width="7.25" style="7" customWidth="1"/>
    <col min="9753" max="9754" width="5.75" style="7" customWidth="1"/>
    <col min="9755" max="9758" width="9" style="7" hidden="1" customWidth="1"/>
    <col min="9759" max="9981" width="9" style="7"/>
    <col min="9982" max="9982" width="27" style="7" customWidth="1"/>
    <col min="9983" max="9983" width="20.625" style="7" customWidth="1"/>
    <col min="9984" max="9984" width="6.125" style="7" customWidth="1"/>
    <col min="9985" max="9986" width="5.75" style="7" customWidth="1"/>
    <col min="9987" max="9987" width="10.25" style="7" customWidth="1"/>
    <col min="9988" max="9988" width="10.75" style="7" customWidth="1"/>
    <col min="9989" max="9989" width="8.5" style="7" customWidth="1"/>
    <col min="9990" max="9990" width="7" style="7" customWidth="1"/>
    <col min="9991" max="9991" width="6.375" style="7" customWidth="1"/>
    <col min="9992" max="9992" width="8.375" style="7" customWidth="1"/>
    <col min="9993" max="9993" width="7.25" style="7" customWidth="1"/>
    <col min="9994" max="9994" width="6.625" style="7" customWidth="1"/>
    <col min="9995" max="9995" width="6.875" style="7" customWidth="1"/>
    <col min="9996" max="9996" width="7.25" style="7" customWidth="1"/>
    <col min="9997" max="9997" width="7.875" style="7" customWidth="1"/>
    <col min="9998" max="9998" width="7" style="7" customWidth="1"/>
    <col min="9999" max="10001" width="10.375" style="7" customWidth="1"/>
    <col min="10002" max="10002" width="8.125" style="7" customWidth="1"/>
    <col min="10003" max="10003" width="9.25" style="7" customWidth="1"/>
    <col min="10004" max="10004" width="7.375" style="7" customWidth="1"/>
    <col min="10005" max="10005" width="8.125" style="7" customWidth="1"/>
    <col min="10006" max="10006" width="6.875" style="7" customWidth="1"/>
    <col min="10007" max="10007" width="8.125" style="7" customWidth="1"/>
    <col min="10008" max="10008" width="7.25" style="7" customWidth="1"/>
    <col min="10009" max="10010" width="5.75" style="7" customWidth="1"/>
    <col min="10011" max="10014" width="9" style="7" hidden="1" customWidth="1"/>
    <col min="10015" max="10237" width="9" style="7"/>
    <col min="10238" max="10238" width="27" style="7" customWidth="1"/>
    <col min="10239" max="10239" width="20.625" style="7" customWidth="1"/>
    <col min="10240" max="10240" width="6.125" style="7" customWidth="1"/>
    <col min="10241" max="10242" width="5.75" style="7" customWidth="1"/>
    <col min="10243" max="10243" width="10.25" style="7" customWidth="1"/>
    <col min="10244" max="10244" width="10.75" style="7" customWidth="1"/>
    <col min="10245" max="10245" width="8.5" style="7" customWidth="1"/>
    <col min="10246" max="10246" width="7" style="7" customWidth="1"/>
    <col min="10247" max="10247" width="6.375" style="7" customWidth="1"/>
    <col min="10248" max="10248" width="8.375" style="7" customWidth="1"/>
    <col min="10249" max="10249" width="7.25" style="7" customWidth="1"/>
    <col min="10250" max="10250" width="6.625" style="7" customWidth="1"/>
    <col min="10251" max="10251" width="6.875" style="7" customWidth="1"/>
    <col min="10252" max="10252" width="7.25" style="7" customWidth="1"/>
    <col min="10253" max="10253" width="7.875" style="7" customWidth="1"/>
    <col min="10254" max="10254" width="7" style="7" customWidth="1"/>
    <col min="10255" max="10257" width="10.375" style="7" customWidth="1"/>
    <col min="10258" max="10258" width="8.125" style="7" customWidth="1"/>
    <col min="10259" max="10259" width="9.25" style="7" customWidth="1"/>
    <col min="10260" max="10260" width="7.375" style="7" customWidth="1"/>
    <col min="10261" max="10261" width="8.125" style="7" customWidth="1"/>
    <col min="10262" max="10262" width="6.875" style="7" customWidth="1"/>
    <col min="10263" max="10263" width="8.125" style="7" customWidth="1"/>
    <col min="10264" max="10264" width="7.25" style="7" customWidth="1"/>
    <col min="10265" max="10266" width="5.75" style="7" customWidth="1"/>
    <col min="10267" max="10270" width="9" style="7" hidden="1" customWidth="1"/>
    <col min="10271" max="10493" width="9" style="7"/>
    <col min="10494" max="10494" width="27" style="7" customWidth="1"/>
    <col min="10495" max="10495" width="20.625" style="7" customWidth="1"/>
    <col min="10496" max="10496" width="6.125" style="7" customWidth="1"/>
    <col min="10497" max="10498" width="5.75" style="7" customWidth="1"/>
    <col min="10499" max="10499" width="10.25" style="7" customWidth="1"/>
    <col min="10500" max="10500" width="10.75" style="7" customWidth="1"/>
    <col min="10501" max="10501" width="8.5" style="7" customWidth="1"/>
    <col min="10502" max="10502" width="7" style="7" customWidth="1"/>
    <col min="10503" max="10503" width="6.375" style="7" customWidth="1"/>
    <col min="10504" max="10504" width="8.375" style="7" customWidth="1"/>
    <col min="10505" max="10505" width="7.25" style="7" customWidth="1"/>
    <col min="10506" max="10506" width="6.625" style="7" customWidth="1"/>
    <col min="10507" max="10507" width="6.875" style="7" customWidth="1"/>
    <col min="10508" max="10508" width="7.25" style="7" customWidth="1"/>
    <col min="10509" max="10509" width="7.875" style="7" customWidth="1"/>
    <col min="10510" max="10510" width="7" style="7" customWidth="1"/>
    <col min="10511" max="10513" width="10.375" style="7" customWidth="1"/>
    <col min="10514" max="10514" width="8.125" style="7" customWidth="1"/>
    <col min="10515" max="10515" width="9.25" style="7" customWidth="1"/>
    <col min="10516" max="10516" width="7.375" style="7" customWidth="1"/>
    <col min="10517" max="10517" width="8.125" style="7" customWidth="1"/>
    <col min="10518" max="10518" width="6.875" style="7" customWidth="1"/>
    <col min="10519" max="10519" width="8.125" style="7" customWidth="1"/>
    <col min="10520" max="10520" width="7.25" style="7" customWidth="1"/>
    <col min="10521" max="10522" width="5.75" style="7" customWidth="1"/>
    <col min="10523" max="10526" width="9" style="7" hidden="1" customWidth="1"/>
    <col min="10527" max="10749" width="9" style="7"/>
    <col min="10750" max="10750" width="27" style="7" customWidth="1"/>
    <col min="10751" max="10751" width="20.625" style="7" customWidth="1"/>
    <col min="10752" max="10752" width="6.125" style="7" customWidth="1"/>
    <col min="10753" max="10754" width="5.75" style="7" customWidth="1"/>
    <col min="10755" max="10755" width="10.25" style="7" customWidth="1"/>
    <col min="10756" max="10756" width="10.75" style="7" customWidth="1"/>
    <col min="10757" max="10757" width="8.5" style="7" customWidth="1"/>
    <col min="10758" max="10758" width="7" style="7" customWidth="1"/>
    <col min="10759" max="10759" width="6.375" style="7" customWidth="1"/>
    <col min="10760" max="10760" width="8.375" style="7" customWidth="1"/>
    <col min="10761" max="10761" width="7.25" style="7" customWidth="1"/>
    <col min="10762" max="10762" width="6.625" style="7" customWidth="1"/>
    <col min="10763" max="10763" width="6.875" style="7" customWidth="1"/>
    <col min="10764" max="10764" width="7.25" style="7" customWidth="1"/>
    <col min="10765" max="10765" width="7.875" style="7" customWidth="1"/>
    <col min="10766" max="10766" width="7" style="7" customWidth="1"/>
    <col min="10767" max="10769" width="10.375" style="7" customWidth="1"/>
    <col min="10770" max="10770" width="8.125" style="7" customWidth="1"/>
    <col min="10771" max="10771" width="9.25" style="7" customWidth="1"/>
    <col min="10772" max="10772" width="7.375" style="7" customWidth="1"/>
    <col min="10773" max="10773" width="8.125" style="7" customWidth="1"/>
    <col min="10774" max="10774" width="6.875" style="7" customWidth="1"/>
    <col min="10775" max="10775" width="8.125" style="7" customWidth="1"/>
    <col min="10776" max="10776" width="7.25" style="7" customWidth="1"/>
    <col min="10777" max="10778" width="5.75" style="7" customWidth="1"/>
    <col min="10779" max="10782" width="9" style="7" hidden="1" customWidth="1"/>
    <col min="10783" max="11005" width="9" style="7"/>
    <col min="11006" max="11006" width="27" style="7" customWidth="1"/>
    <col min="11007" max="11007" width="20.625" style="7" customWidth="1"/>
    <col min="11008" max="11008" width="6.125" style="7" customWidth="1"/>
    <col min="11009" max="11010" width="5.75" style="7" customWidth="1"/>
    <col min="11011" max="11011" width="10.25" style="7" customWidth="1"/>
    <col min="11012" max="11012" width="10.75" style="7" customWidth="1"/>
    <col min="11013" max="11013" width="8.5" style="7" customWidth="1"/>
    <col min="11014" max="11014" width="7" style="7" customWidth="1"/>
    <col min="11015" max="11015" width="6.375" style="7" customWidth="1"/>
    <col min="11016" max="11016" width="8.375" style="7" customWidth="1"/>
    <col min="11017" max="11017" width="7.25" style="7" customWidth="1"/>
    <col min="11018" max="11018" width="6.625" style="7" customWidth="1"/>
    <col min="11019" max="11019" width="6.875" style="7" customWidth="1"/>
    <col min="11020" max="11020" width="7.25" style="7" customWidth="1"/>
    <col min="11021" max="11021" width="7.875" style="7" customWidth="1"/>
    <col min="11022" max="11022" width="7" style="7" customWidth="1"/>
    <col min="11023" max="11025" width="10.375" style="7" customWidth="1"/>
    <col min="11026" max="11026" width="8.125" style="7" customWidth="1"/>
    <col min="11027" max="11027" width="9.25" style="7" customWidth="1"/>
    <col min="11028" max="11028" width="7.375" style="7" customWidth="1"/>
    <col min="11029" max="11029" width="8.125" style="7" customWidth="1"/>
    <col min="11030" max="11030" width="6.875" style="7" customWidth="1"/>
    <col min="11031" max="11031" width="8.125" style="7" customWidth="1"/>
    <col min="11032" max="11032" width="7.25" style="7" customWidth="1"/>
    <col min="11033" max="11034" width="5.75" style="7" customWidth="1"/>
    <col min="11035" max="11038" width="9" style="7" hidden="1" customWidth="1"/>
    <col min="11039" max="11261" width="9" style="7"/>
    <col min="11262" max="11262" width="27" style="7" customWidth="1"/>
    <col min="11263" max="11263" width="20.625" style="7" customWidth="1"/>
    <col min="11264" max="11264" width="6.125" style="7" customWidth="1"/>
    <col min="11265" max="11266" width="5.75" style="7" customWidth="1"/>
    <col min="11267" max="11267" width="10.25" style="7" customWidth="1"/>
    <col min="11268" max="11268" width="10.75" style="7" customWidth="1"/>
    <col min="11269" max="11269" width="8.5" style="7" customWidth="1"/>
    <col min="11270" max="11270" width="7" style="7" customWidth="1"/>
    <col min="11271" max="11271" width="6.375" style="7" customWidth="1"/>
    <col min="11272" max="11272" width="8.375" style="7" customWidth="1"/>
    <col min="11273" max="11273" width="7.25" style="7" customWidth="1"/>
    <col min="11274" max="11274" width="6.625" style="7" customWidth="1"/>
    <col min="11275" max="11275" width="6.875" style="7" customWidth="1"/>
    <col min="11276" max="11276" width="7.25" style="7" customWidth="1"/>
    <col min="11277" max="11277" width="7.875" style="7" customWidth="1"/>
    <col min="11278" max="11278" width="7" style="7" customWidth="1"/>
    <col min="11279" max="11281" width="10.375" style="7" customWidth="1"/>
    <col min="11282" max="11282" width="8.125" style="7" customWidth="1"/>
    <col min="11283" max="11283" width="9.25" style="7" customWidth="1"/>
    <col min="11284" max="11284" width="7.375" style="7" customWidth="1"/>
    <col min="11285" max="11285" width="8.125" style="7" customWidth="1"/>
    <col min="11286" max="11286" width="6.875" style="7" customWidth="1"/>
    <col min="11287" max="11287" width="8.125" style="7" customWidth="1"/>
    <col min="11288" max="11288" width="7.25" style="7" customWidth="1"/>
    <col min="11289" max="11290" width="5.75" style="7" customWidth="1"/>
    <col min="11291" max="11294" width="9" style="7" hidden="1" customWidth="1"/>
    <col min="11295" max="11517" width="9" style="7"/>
    <col min="11518" max="11518" width="27" style="7" customWidth="1"/>
    <col min="11519" max="11519" width="20.625" style="7" customWidth="1"/>
    <col min="11520" max="11520" width="6.125" style="7" customWidth="1"/>
    <col min="11521" max="11522" width="5.75" style="7" customWidth="1"/>
    <col min="11523" max="11523" width="10.25" style="7" customWidth="1"/>
    <col min="11524" max="11524" width="10.75" style="7" customWidth="1"/>
    <col min="11525" max="11525" width="8.5" style="7" customWidth="1"/>
    <col min="11526" max="11526" width="7" style="7" customWidth="1"/>
    <col min="11527" max="11527" width="6.375" style="7" customWidth="1"/>
    <col min="11528" max="11528" width="8.375" style="7" customWidth="1"/>
    <col min="11529" max="11529" width="7.25" style="7" customWidth="1"/>
    <col min="11530" max="11530" width="6.625" style="7" customWidth="1"/>
    <col min="11531" max="11531" width="6.875" style="7" customWidth="1"/>
    <col min="11532" max="11532" width="7.25" style="7" customWidth="1"/>
    <col min="11533" max="11533" width="7.875" style="7" customWidth="1"/>
    <col min="11534" max="11534" width="7" style="7" customWidth="1"/>
    <col min="11535" max="11537" width="10.375" style="7" customWidth="1"/>
    <col min="11538" max="11538" width="8.125" style="7" customWidth="1"/>
    <col min="11539" max="11539" width="9.25" style="7" customWidth="1"/>
    <col min="11540" max="11540" width="7.375" style="7" customWidth="1"/>
    <col min="11541" max="11541" width="8.125" style="7" customWidth="1"/>
    <col min="11542" max="11542" width="6.875" style="7" customWidth="1"/>
    <col min="11543" max="11543" width="8.125" style="7" customWidth="1"/>
    <col min="11544" max="11544" width="7.25" style="7" customWidth="1"/>
    <col min="11545" max="11546" width="5.75" style="7" customWidth="1"/>
    <col min="11547" max="11550" width="9" style="7" hidden="1" customWidth="1"/>
    <col min="11551" max="11773" width="9" style="7"/>
    <col min="11774" max="11774" width="27" style="7" customWidth="1"/>
    <col min="11775" max="11775" width="20.625" style="7" customWidth="1"/>
    <col min="11776" max="11776" width="6.125" style="7" customWidth="1"/>
    <col min="11777" max="11778" width="5.75" style="7" customWidth="1"/>
    <col min="11779" max="11779" width="10.25" style="7" customWidth="1"/>
    <col min="11780" max="11780" width="10.75" style="7" customWidth="1"/>
    <col min="11781" max="11781" width="8.5" style="7" customWidth="1"/>
    <col min="11782" max="11782" width="7" style="7" customWidth="1"/>
    <col min="11783" max="11783" width="6.375" style="7" customWidth="1"/>
    <col min="11784" max="11784" width="8.375" style="7" customWidth="1"/>
    <col min="11785" max="11785" width="7.25" style="7" customWidth="1"/>
    <col min="11786" max="11786" width="6.625" style="7" customWidth="1"/>
    <col min="11787" max="11787" width="6.875" style="7" customWidth="1"/>
    <col min="11788" max="11788" width="7.25" style="7" customWidth="1"/>
    <col min="11789" max="11789" width="7.875" style="7" customWidth="1"/>
    <col min="11790" max="11790" width="7" style="7" customWidth="1"/>
    <col min="11791" max="11793" width="10.375" style="7" customWidth="1"/>
    <col min="11794" max="11794" width="8.125" style="7" customWidth="1"/>
    <col min="11795" max="11795" width="9.25" style="7" customWidth="1"/>
    <col min="11796" max="11796" width="7.375" style="7" customWidth="1"/>
    <col min="11797" max="11797" width="8.125" style="7" customWidth="1"/>
    <col min="11798" max="11798" width="6.875" style="7" customWidth="1"/>
    <col min="11799" max="11799" width="8.125" style="7" customWidth="1"/>
    <col min="11800" max="11800" width="7.25" style="7" customWidth="1"/>
    <col min="11801" max="11802" width="5.75" style="7" customWidth="1"/>
    <col min="11803" max="11806" width="9" style="7" hidden="1" customWidth="1"/>
    <col min="11807" max="12029" width="9" style="7"/>
    <col min="12030" max="12030" width="27" style="7" customWidth="1"/>
    <col min="12031" max="12031" width="20.625" style="7" customWidth="1"/>
    <col min="12032" max="12032" width="6.125" style="7" customWidth="1"/>
    <col min="12033" max="12034" width="5.75" style="7" customWidth="1"/>
    <col min="12035" max="12035" width="10.25" style="7" customWidth="1"/>
    <col min="12036" max="12036" width="10.75" style="7" customWidth="1"/>
    <col min="12037" max="12037" width="8.5" style="7" customWidth="1"/>
    <col min="12038" max="12038" width="7" style="7" customWidth="1"/>
    <col min="12039" max="12039" width="6.375" style="7" customWidth="1"/>
    <col min="12040" max="12040" width="8.375" style="7" customWidth="1"/>
    <col min="12041" max="12041" width="7.25" style="7" customWidth="1"/>
    <col min="12042" max="12042" width="6.625" style="7" customWidth="1"/>
    <col min="12043" max="12043" width="6.875" style="7" customWidth="1"/>
    <col min="12044" max="12044" width="7.25" style="7" customWidth="1"/>
    <col min="12045" max="12045" width="7.875" style="7" customWidth="1"/>
    <col min="12046" max="12046" width="7" style="7" customWidth="1"/>
    <col min="12047" max="12049" width="10.375" style="7" customWidth="1"/>
    <col min="12050" max="12050" width="8.125" style="7" customWidth="1"/>
    <col min="12051" max="12051" width="9.25" style="7" customWidth="1"/>
    <col min="12052" max="12052" width="7.375" style="7" customWidth="1"/>
    <col min="12053" max="12053" width="8.125" style="7" customWidth="1"/>
    <col min="12054" max="12054" width="6.875" style="7" customWidth="1"/>
    <col min="12055" max="12055" width="8.125" style="7" customWidth="1"/>
    <col min="12056" max="12056" width="7.25" style="7" customWidth="1"/>
    <col min="12057" max="12058" width="5.75" style="7" customWidth="1"/>
    <col min="12059" max="12062" width="9" style="7" hidden="1" customWidth="1"/>
    <col min="12063" max="12285" width="9" style="7"/>
    <col min="12286" max="12286" width="27" style="7" customWidth="1"/>
    <col min="12287" max="12287" width="20.625" style="7" customWidth="1"/>
    <col min="12288" max="12288" width="6.125" style="7" customWidth="1"/>
    <col min="12289" max="12290" width="5.75" style="7" customWidth="1"/>
    <col min="12291" max="12291" width="10.25" style="7" customWidth="1"/>
    <col min="12292" max="12292" width="10.75" style="7" customWidth="1"/>
    <col min="12293" max="12293" width="8.5" style="7" customWidth="1"/>
    <col min="12294" max="12294" width="7" style="7" customWidth="1"/>
    <col min="12295" max="12295" width="6.375" style="7" customWidth="1"/>
    <col min="12296" max="12296" width="8.375" style="7" customWidth="1"/>
    <col min="12297" max="12297" width="7.25" style="7" customWidth="1"/>
    <col min="12298" max="12298" width="6.625" style="7" customWidth="1"/>
    <col min="12299" max="12299" width="6.875" style="7" customWidth="1"/>
    <col min="12300" max="12300" width="7.25" style="7" customWidth="1"/>
    <col min="12301" max="12301" width="7.875" style="7" customWidth="1"/>
    <col min="12302" max="12302" width="7" style="7" customWidth="1"/>
    <col min="12303" max="12305" width="10.375" style="7" customWidth="1"/>
    <col min="12306" max="12306" width="8.125" style="7" customWidth="1"/>
    <col min="12307" max="12307" width="9.25" style="7" customWidth="1"/>
    <col min="12308" max="12308" width="7.375" style="7" customWidth="1"/>
    <col min="12309" max="12309" width="8.125" style="7" customWidth="1"/>
    <col min="12310" max="12310" width="6.875" style="7" customWidth="1"/>
    <col min="12311" max="12311" width="8.125" style="7" customWidth="1"/>
    <col min="12312" max="12312" width="7.25" style="7" customWidth="1"/>
    <col min="12313" max="12314" width="5.75" style="7" customWidth="1"/>
    <col min="12315" max="12318" width="9" style="7" hidden="1" customWidth="1"/>
    <col min="12319" max="12541" width="9" style="7"/>
    <col min="12542" max="12542" width="27" style="7" customWidth="1"/>
    <col min="12543" max="12543" width="20.625" style="7" customWidth="1"/>
    <col min="12544" max="12544" width="6.125" style="7" customWidth="1"/>
    <col min="12545" max="12546" width="5.75" style="7" customWidth="1"/>
    <col min="12547" max="12547" width="10.25" style="7" customWidth="1"/>
    <col min="12548" max="12548" width="10.75" style="7" customWidth="1"/>
    <col min="12549" max="12549" width="8.5" style="7" customWidth="1"/>
    <col min="12550" max="12550" width="7" style="7" customWidth="1"/>
    <col min="12551" max="12551" width="6.375" style="7" customWidth="1"/>
    <col min="12552" max="12552" width="8.375" style="7" customWidth="1"/>
    <col min="12553" max="12553" width="7.25" style="7" customWidth="1"/>
    <col min="12554" max="12554" width="6.625" style="7" customWidth="1"/>
    <col min="12555" max="12555" width="6.875" style="7" customWidth="1"/>
    <col min="12556" max="12556" width="7.25" style="7" customWidth="1"/>
    <col min="12557" max="12557" width="7.875" style="7" customWidth="1"/>
    <col min="12558" max="12558" width="7" style="7" customWidth="1"/>
    <col min="12559" max="12561" width="10.375" style="7" customWidth="1"/>
    <col min="12562" max="12562" width="8.125" style="7" customWidth="1"/>
    <col min="12563" max="12563" width="9.25" style="7" customWidth="1"/>
    <col min="12564" max="12564" width="7.375" style="7" customWidth="1"/>
    <col min="12565" max="12565" width="8.125" style="7" customWidth="1"/>
    <col min="12566" max="12566" width="6.875" style="7" customWidth="1"/>
    <col min="12567" max="12567" width="8.125" style="7" customWidth="1"/>
    <col min="12568" max="12568" width="7.25" style="7" customWidth="1"/>
    <col min="12569" max="12570" width="5.75" style="7" customWidth="1"/>
    <col min="12571" max="12574" width="9" style="7" hidden="1" customWidth="1"/>
    <col min="12575" max="12797" width="9" style="7"/>
    <col min="12798" max="12798" width="27" style="7" customWidth="1"/>
    <col min="12799" max="12799" width="20.625" style="7" customWidth="1"/>
    <col min="12800" max="12800" width="6.125" style="7" customWidth="1"/>
    <col min="12801" max="12802" width="5.75" style="7" customWidth="1"/>
    <col min="12803" max="12803" width="10.25" style="7" customWidth="1"/>
    <col min="12804" max="12804" width="10.75" style="7" customWidth="1"/>
    <col min="12805" max="12805" width="8.5" style="7" customWidth="1"/>
    <col min="12806" max="12806" width="7" style="7" customWidth="1"/>
    <col min="12807" max="12807" width="6.375" style="7" customWidth="1"/>
    <col min="12808" max="12808" width="8.375" style="7" customWidth="1"/>
    <col min="12809" max="12809" width="7.25" style="7" customWidth="1"/>
    <col min="12810" max="12810" width="6.625" style="7" customWidth="1"/>
    <col min="12811" max="12811" width="6.875" style="7" customWidth="1"/>
    <col min="12812" max="12812" width="7.25" style="7" customWidth="1"/>
    <col min="12813" max="12813" width="7.875" style="7" customWidth="1"/>
    <col min="12814" max="12814" width="7" style="7" customWidth="1"/>
    <col min="12815" max="12817" width="10.375" style="7" customWidth="1"/>
    <col min="12818" max="12818" width="8.125" style="7" customWidth="1"/>
    <col min="12819" max="12819" width="9.25" style="7" customWidth="1"/>
    <col min="12820" max="12820" width="7.375" style="7" customWidth="1"/>
    <col min="12821" max="12821" width="8.125" style="7" customWidth="1"/>
    <col min="12822" max="12822" width="6.875" style="7" customWidth="1"/>
    <col min="12823" max="12823" width="8.125" style="7" customWidth="1"/>
    <col min="12824" max="12824" width="7.25" style="7" customWidth="1"/>
    <col min="12825" max="12826" width="5.75" style="7" customWidth="1"/>
    <col min="12827" max="12830" width="9" style="7" hidden="1" customWidth="1"/>
    <col min="12831" max="13053" width="9" style="7"/>
    <col min="13054" max="13054" width="27" style="7" customWidth="1"/>
    <col min="13055" max="13055" width="20.625" style="7" customWidth="1"/>
    <col min="13056" max="13056" width="6.125" style="7" customWidth="1"/>
    <col min="13057" max="13058" width="5.75" style="7" customWidth="1"/>
    <col min="13059" max="13059" width="10.25" style="7" customWidth="1"/>
    <col min="13060" max="13060" width="10.75" style="7" customWidth="1"/>
    <col min="13061" max="13061" width="8.5" style="7" customWidth="1"/>
    <col min="13062" max="13062" width="7" style="7" customWidth="1"/>
    <col min="13063" max="13063" width="6.375" style="7" customWidth="1"/>
    <col min="13064" max="13064" width="8.375" style="7" customWidth="1"/>
    <col min="13065" max="13065" width="7.25" style="7" customWidth="1"/>
    <col min="13066" max="13066" width="6.625" style="7" customWidth="1"/>
    <col min="13067" max="13067" width="6.875" style="7" customWidth="1"/>
    <col min="13068" max="13068" width="7.25" style="7" customWidth="1"/>
    <col min="13069" max="13069" width="7.875" style="7" customWidth="1"/>
    <col min="13070" max="13070" width="7" style="7" customWidth="1"/>
    <col min="13071" max="13073" width="10.375" style="7" customWidth="1"/>
    <col min="13074" max="13074" width="8.125" style="7" customWidth="1"/>
    <col min="13075" max="13075" width="9.25" style="7" customWidth="1"/>
    <col min="13076" max="13076" width="7.375" style="7" customWidth="1"/>
    <col min="13077" max="13077" width="8.125" style="7" customWidth="1"/>
    <col min="13078" max="13078" width="6.875" style="7" customWidth="1"/>
    <col min="13079" max="13079" width="8.125" style="7" customWidth="1"/>
    <col min="13080" max="13080" width="7.25" style="7" customWidth="1"/>
    <col min="13081" max="13082" width="5.75" style="7" customWidth="1"/>
    <col min="13083" max="13086" width="9" style="7" hidden="1" customWidth="1"/>
    <col min="13087" max="13309" width="9" style="7"/>
    <col min="13310" max="13310" width="27" style="7" customWidth="1"/>
    <col min="13311" max="13311" width="20.625" style="7" customWidth="1"/>
    <col min="13312" max="13312" width="6.125" style="7" customWidth="1"/>
    <col min="13313" max="13314" width="5.75" style="7" customWidth="1"/>
    <col min="13315" max="13315" width="10.25" style="7" customWidth="1"/>
    <col min="13316" max="13316" width="10.75" style="7" customWidth="1"/>
    <col min="13317" max="13317" width="8.5" style="7" customWidth="1"/>
    <col min="13318" max="13318" width="7" style="7" customWidth="1"/>
    <col min="13319" max="13319" width="6.375" style="7" customWidth="1"/>
    <col min="13320" max="13320" width="8.375" style="7" customWidth="1"/>
    <col min="13321" max="13321" width="7.25" style="7" customWidth="1"/>
    <col min="13322" max="13322" width="6.625" style="7" customWidth="1"/>
    <col min="13323" max="13323" width="6.875" style="7" customWidth="1"/>
    <col min="13324" max="13324" width="7.25" style="7" customWidth="1"/>
    <col min="13325" max="13325" width="7.875" style="7" customWidth="1"/>
    <col min="13326" max="13326" width="7" style="7" customWidth="1"/>
    <col min="13327" max="13329" width="10.375" style="7" customWidth="1"/>
    <col min="13330" max="13330" width="8.125" style="7" customWidth="1"/>
    <col min="13331" max="13331" width="9.25" style="7" customWidth="1"/>
    <col min="13332" max="13332" width="7.375" style="7" customWidth="1"/>
    <col min="13333" max="13333" width="8.125" style="7" customWidth="1"/>
    <col min="13334" max="13334" width="6.875" style="7" customWidth="1"/>
    <col min="13335" max="13335" width="8.125" style="7" customWidth="1"/>
    <col min="13336" max="13336" width="7.25" style="7" customWidth="1"/>
    <col min="13337" max="13338" width="5.75" style="7" customWidth="1"/>
    <col min="13339" max="13342" width="9" style="7" hidden="1" customWidth="1"/>
    <col min="13343" max="13565" width="9" style="7"/>
    <col min="13566" max="13566" width="27" style="7" customWidth="1"/>
    <col min="13567" max="13567" width="20.625" style="7" customWidth="1"/>
    <col min="13568" max="13568" width="6.125" style="7" customWidth="1"/>
    <col min="13569" max="13570" width="5.75" style="7" customWidth="1"/>
    <col min="13571" max="13571" width="10.25" style="7" customWidth="1"/>
    <col min="13572" max="13572" width="10.75" style="7" customWidth="1"/>
    <col min="13573" max="13573" width="8.5" style="7" customWidth="1"/>
    <col min="13574" max="13574" width="7" style="7" customWidth="1"/>
    <col min="13575" max="13575" width="6.375" style="7" customWidth="1"/>
    <col min="13576" max="13576" width="8.375" style="7" customWidth="1"/>
    <col min="13577" max="13577" width="7.25" style="7" customWidth="1"/>
    <col min="13578" max="13578" width="6.625" style="7" customWidth="1"/>
    <col min="13579" max="13579" width="6.875" style="7" customWidth="1"/>
    <col min="13580" max="13580" width="7.25" style="7" customWidth="1"/>
    <col min="13581" max="13581" width="7.875" style="7" customWidth="1"/>
    <col min="13582" max="13582" width="7" style="7" customWidth="1"/>
    <col min="13583" max="13585" width="10.375" style="7" customWidth="1"/>
    <col min="13586" max="13586" width="8.125" style="7" customWidth="1"/>
    <col min="13587" max="13587" width="9.25" style="7" customWidth="1"/>
    <col min="13588" max="13588" width="7.375" style="7" customWidth="1"/>
    <col min="13589" max="13589" width="8.125" style="7" customWidth="1"/>
    <col min="13590" max="13590" width="6.875" style="7" customWidth="1"/>
    <col min="13591" max="13591" width="8.125" style="7" customWidth="1"/>
    <col min="13592" max="13592" width="7.25" style="7" customWidth="1"/>
    <col min="13593" max="13594" width="5.75" style="7" customWidth="1"/>
    <col min="13595" max="13598" width="9" style="7" hidden="1" customWidth="1"/>
    <col min="13599" max="13821" width="9" style="7"/>
    <col min="13822" max="13822" width="27" style="7" customWidth="1"/>
    <col min="13823" max="13823" width="20.625" style="7" customWidth="1"/>
    <col min="13824" max="13824" width="6.125" style="7" customWidth="1"/>
    <col min="13825" max="13826" width="5.75" style="7" customWidth="1"/>
    <col min="13827" max="13827" width="10.25" style="7" customWidth="1"/>
    <col min="13828" max="13828" width="10.75" style="7" customWidth="1"/>
    <col min="13829" max="13829" width="8.5" style="7" customWidth="1"/>
    <col min="13830" max="13830" width="7" style="7" customWidth="1"/>
    <col min="13831" max="13831" width="6.375" style="7" customWidth="1"/>
    <col min="13832" max="13832" width="8.375" style="7" customWidth="1"/>
    <col min="13833" max="13833" width="7.25" style="7" customWidth="1"/>
    <col min="13834" max="13834" width="6.625" style="7" customWidth="1"/>
    <col min="13835" max="13835" width="6.875" style="7" customWidth="1"/>
    <col min="13836" max="13836" width="7.25" style="7" customWidth="1"/>
    <col min="13837" max="13837" width="7.875" style="7" customWidth="1"/>
    <col min="13838" max="13838" width="7" style="7" customWidth="1"/>
    <col min="13839" max="13841" width="10.375" style="7" customWidth="1"/>
    <col min="13842" max="13842" width="8.125" style="7" customWidth="1"/>
    <col min="13843" max="13843" width="9.25" style="7" customWidth="1"/>
    <col min="13844" max="13844" width="7.375" style="7" customWidth="1"/>
    <col min="13845" max="13845" width="8.125" style="7" customWidth="1"/>
    <col min="13846" max="13846" width="6.875" style="7" customWidth="1"/>
    <col min="13847" max="13847" width="8.125" style="7" customWidth="1"/>
    <col min="13848" max="13848" width="7.25" style="7" customWidth="1"/>
    <col min="13849" max="13850" width="5.75" style="7" customWidth="1"/>
    <col min="13851" max="13854" width="9" style="7" hidden="1" customWidth="1"/>
    <col min="13855" max="14077" width="9" style="7"/>
    <col min="14078" max="14078" width="27" style="7" customWidth="1"/>
    <col min="14079" max="14079" width="20.625" style="7" customWidth="1"/>
    <col min="14080" max="14080" width="6.125" style="7" customWidth="1"/>
    <col min="14081" max="14082" width="5.75" style="7" customWidth="1"/>
    <col min="14083" max="14083" width="10.25" style="7" customWidth="1"/>
    <col min="14084" max="14084" width="10.75" style="7" customWidth="1"/>
    <col min="14085" max="14085" width="8.5" style="7" customWidth="1"/>
    <col min="14086" max="14086" width="7" style="7" customWidth="1"/>
    <col min="14087" max="14087" width="6.375" style="7" customWidth="1"/>
    <col min="14088" max="14088" width="8.375" style="7" customWidth="1"/>
    <col min="14089" max="14089" width="7.25" style="7" customWidth="1"/>
    <col min="14090" max="14090" width="6.625" style="7" customWidth="1"/>
    <col min="14091" max="14091" width="6.875" style="7" customWidth="1"/>
    <col min="14092" max="14092" width="7.25" style="7" customWidth="1"/>
    <col min="14093" max="14093" width="7.875" style="7" customWidth="1"/>
    <col min="14094" max="14094" width="7" style="7" customWidth="1"/>
    <col min="14095" max="14097" width="10.375" style="7" customWidth="1"/>
    <col min="14098" max="14098" width="8.125" style="7" customWidth="1"/>
    <col min="14099" max="14099" width="9.25" style="7" customWidth="1"/>
    <col min="14100" max="14100" width="7.375" style="7" customWidth="1"/>
    <col min="14101" max="14101" width="8.125" style="7" customWidth="1"/>
    <col min="14102" max="14102" width="6.875" style="7" customWidth="1"/>
    <col min="14103" max="14103" width="8.125" style="7" customWidth="1"/>
    <col min="14104" max="14104" width="7.25" style="7" customWidth="1"/>
    <col min="14105" max="14106" width="5.75" style="7" customWidth="1"/>
    <col min="14107" max="14110" width="9" style="7" hidden="1" customWidth="1"/>
    <col min="14111" max="14333" width="9" style="7"/>
    <col min="14334" max="14334" width="27" style="7" customWidth="1"/>
    <col min="14335" max="14335" width="20.625" style="7" customWidth="1"/>
    <col min="14336" max="14336" width="6.125" style="7" customWidth="1"/>
    <col min="14337" max="14338" width="5.75" style="7" customWidth="1"/>
    <col min="14339" max="14339" width="10.25" style="7" customWidth="1"/>
    <col min="14340" max="14340" width="10.75" style="7" customWidth="1"/>
    <col min="14341" max="14341" width="8.5" style="7" customWidth="1"/>
    <col min="14342" max="14342" width="7" style="7" customWidth="1"/>
    <col min="14343" max="14343" width="6.375" style="7" customWidth="1"/>
    <col min="14344" max="14344" width="8.375" style="7" customWidth="1"/>
    <col min="14345" max="14345" width="7.25" style="7" customWidth="1"/>
    <col min="14346" max="14346" width="6.625" style="7" customWidth="1"/>
    <col min="14347" max="14347" width="6.875" style="7" customWidth="1"/>
    <col min="14348" max="14348" width="7.25" style="7" customWidth="1"/>
    <col min="14349" max="14349" width="7.875" style="7" customWidth="1"/>
    <col min="14350" max="14350" width="7" style="7" customWidth="1"/>
    <col min="14351" max="14353" width="10.375" style="7" customWidth="1"/>
    <col min="14354" max="14354" width="8.125" style="7" customWidth="1"/>
    <col min="14355" max="14355" width="9.25" style="7" customWidth="1"/>
    <col min="14356" max="14356" width="7.375" style="7" customWidth="1"/>
    <col min="14357" max="14357" width="8.125" style="7" customWidth="1"/>
    <col min="14358" max="14358" width="6.875" style="7" customWidth="1"/>
    <col min="14359" max="14359" width="8.125" style="7" customWidth="1"/>
    <col min="14360" max="14360" width="7.25" style="7" customWidth="1"/>
    <col min="14361" max="14362" width="5.75" style="7" customWidth="1"/>
    <col min="14363" max="14366" width="9" style="7" hidden="1" customWidth="1"/>
    <col min="14367" max="14589" width="9" style="7"/>
    <col min="14590" max="14590" width="27" style="7" customWidth="1"/>
    <col min="14591" max="14591" width="20.625" style="7" customWidth="1"/>
    <col min="14592" max="14592" width="6.125" style="7" customWidth="1"/>
    <col min="14593" max="14594" width="5.75" style="7" customWidth="1"/>
    <col min="14595" max="14595" width="10.25" style="7" customWidth="1"/>
    <col min="14596" max="14596" width="10.75" style="7" customWidth="1"/>
    <col min="14597" max="14597" width="8.5" style="7" customWidth="1"/>
    <col min="14598" max="14598" width="7" style="7" customWidth="1"/>
    <col min="14599" max="14599" width="6.375" style="7" customWidth="1"/>
    <col min="14600" max="14600" width="8.375" style="7" customWidth="1"/>
    <col min="14601" max="14601" width="7.25" style="7" customWidth="1"/>
    <col min="14602" max="14602" width="6.625" style="7" customWidth="1"/>
    <col min="14603" max="14603" width="6.875" style="7" customWidth="1"/>
    <col min="14604" max="14604" width="7.25" style="7" customWidth="1"/>
    <col min="14605" max="14605" width="7.875" style="7" customWidth="1"/>
    <col min="14606" max="14606" width="7" style="7" customWidth="1"/>
    <col min="14607" max="14609" width="10.375" style="7" customWidth="1"/>
    <col min="14610" max="14610" width="8.125" style="7" customWidth="1"/>
    <col min="14611" max="14611" width="9.25" style="7" customWidth="1"/>
    <col min="14612" max="14612" width="7.375" style="7" customWidth="1"/>
    <col min="14613" max="14613" width="8.125" style="7" customWidth="1"/>
    <col min="14614" max="14614" width="6.875" style="7" customWidth="1"/>
    <col min="14615" max="14615" width="8.125" style="7" customWidth="1"/>
    <col min="14616" max="14616" width="7.25" style="7" customWidth="1"/>
    <col min="14617" max="14618" width="5.75" style="7" customWidth="1"/>
    <col min="14619" max="14622" width="9" style="7" hidden="1" customWidth="1"/>
    <col min="14623" max="14845" width="9" style="7"/>
    <col min="14846" max="14846" width="27" style="7" customWidth="1"/>
    <col min="14847" max="14847" width="20.625" style="7" customWidth="1"/>
    <col min="14848" max="14848" width="6.125" style="7" customWidth="1"/>
    <col min="14849" max="14850" width="5.75" style="7" customWidth="1"/>
    <col min="14851" max="14851" width="10.25" style="7" customWidth="1"/>
    <col min="14852" max="14852" width="10.75" style="7" customWidth="1"/>
    <col min="14853" max="14853" width="8.5" style="7" customWidth="1"/>
    <col min="14854" max="14854" width="7" style="7" customWidth="1"/>
    <col min="14855" max="14855" width="6.375" style="7" customWidth="1"/>
    <col min="14856" max="14856" width="8.375" style="7" customWidth="1"/>
    <col min="14857" max="14857" width="7.25" style="7" customWidth="1"/>
    <col min="14858" max="14858" width="6.625" style="7" customWidth="1"/>
    <col min="14859" max="14859" width="6.875" style="7" customWidth="1"/>
    <col min="14860" max="14860" width="7.25" style="7" customWidth="1"/>
    <col min="14861" max="14861" width="7.875" style="7" customWidth="1"/>
    <col min="14862" max="14862" width="7" style="7" customWidth="1"/>
    <col min="14863" max="14865" width="10.375" style="7" customWidth="1"/>
    <col min="14866" max="14866" width="8.125" style="7" customWidth="1"/>
    <col min="14867" max="14867" width="9.25" style="7" customWidth="1"/>
    <col min="14868" max="14868" width="7.375" style="7" customWidth="1"/>
    <col min="14869" max="14869" width="8.125" style="7" customWidth="1"/>
    <col min="14870" max="14870" width="6.875" style="7" customWidth="1"/>
    <col min="14871" max="14871" width="8.125" style="7" customWidth="1"/>
    <col min="14872" max="14872" width="7.25" style="7" customWidth="1"/>
    <col min="14873" max="14874" width="5.75" style="7" customWidth="1"/>
    <col min="14875" max="14878" width="9" style="7" hidden="1" customWidth="1"/>
    <col min="14879" max="15101" width="9" style="7"/>
    <col min="15102" max="15102" width="27" style="7" customWidth="1"/>
    <col min="15103" max="15103" width="20.625" style="7" customWidth="1"/>
    <col min="15104" max="15104" width="6.125" style="7" customWidth="1"/>
    <col min="15105" max="15106" width="5.75" style="7" customWidth="1"/>
    <col min="15107" max="15107" width="10.25" style="7" customWidth="1"/>
    <col min="15108" max="15108" width="10.75" style="7" customWidth="1"/>
    <col min="15109" max="15109" width="8.5" style="7" customWidth="1"/>
    <col min="15110" max="15110" width="7" style="7" customWidth="1"/>
    <col min="15111" max="15111" width="6.375" style="7" customWidth="1"/>
    <col min="15112" max="15112" width="8.375" style="7" customWidth="1"/>
    <col min="15113" max="15113" width="7.25" style="7" customWidth="1"/>
    <col min="15114" max="15114" width="6.625" style="7" customWidth="1"/>
    <col min="15115" max="15115" width="6.875" style="7" customWidth="1"/>
    <col min="15116" max="15116" width="7.25" style="7" customWidth="1"/>
    <col min="15117" max="15117" width="7.875" style="7" customWidth="1"/>
    <col min="15118" max="15118" width="7" style="7" customWidth="1"/>
    <col min="15119" max="15121" width="10.375" style="7" customWidth="1"/>
    <col min="15122" max="15122" width="8.125" style="7" customWidth="1"/>
    <col min="15123" max="15123" width="9.25" style="7" customWidth="1"/>
    <col min="15124" max="15124" width="7.375" style="7" customWidth="1"/>
    <col min="15125" max="15125" width="8.125" style="7" customWidth="1"/>
    <col min="15126" max="15126" width="6.875" style="7" customWidth="1"/>
    <col min="15127" max="15127" width="8.125" style="7" customWidth="1"/>
    <col min="15128" max="15128" width="7.25" style="7" customWidth="1"/>
    <col min="15129" max="15130" width="5.75" style="7" customWidth="1"/>
    <col min="15131" max="15134" width="9" style="7" hidden="1" customWidth="1"/>
    <col min="15135" max="15357" width="9" style="7"/>
    <col min="15358" max="15358" width="27" style="7" customWidth="1"/>
    <col min="15359" max="15359" width="20.625" style="7" customWidth="1"/>
    <col min="15360" max="15360" width="6.125" style="7" customWidth="1"/>
    <col min="15361" max="15362" width="5.75" style="7" customWidth="1"/>
    <col min="15363" max="15363" width="10.25" style="7" customWidth="1"/>
    <col min="15364" max="15364" width="10.75" style="7" customWidth="1"/>
    <col min="15365" max="15365" width="8.5" style="7" customWidth="1"/>
    <col min="15366" max="15366" width="7" style="7" customWidth="1"/>
    <col min="15367" max="15367" width="6.375" style="7" customWidth="1"/>
    <col min="15368" max="15368" width="8.375" style="7" customWidth="1"/>
    <col min="15369" max="15369" width="7.25" style="7" customWidth="1"/>
    <col min="15370" max="15370" width="6.625" style="7" customWidth="1"/>
    <col min="15371" max="15371" width="6.875" style="7" customWidth="1"/>
    <col min="15372" max="15372" width="7.25" style="7" customWidth="1"/>
    <col min="15373" max="15373" width="7.875" style="7" customWidth="1"/>
    <col min="15374" max="15374" width="7" style="7" customWidth="1"/>
    <col min="15375" max="15377" width="10.375" style="7" customWidth="1"/>
    <col min="15378" max="15378" width="8.125" style="7" customWidth="1"/>
    <col min="15379" max="15379" width="9.25" style="7" customWidth="1"/>
    <col min="15380" max="15380" width="7.375" style="7" customWidth="1"/>
    <col min="15381" max="15381" width="8.125" style="7" customWidth="1"/>
    <col min="15382" max="15382" width="6.875" style="7" customWidth="1"/>
    <col min="15383" max="15383" width="8.125" style="7" customWidth="1"/>
    <col min="15384" max="15384" width="7.25" style="7" customWidth="1"/>
    <col min="15385" max="15386" width="5.75" style="7" customWidth="1"/>
    <col min="15387" max="15390" width="9" style="7" hidden="1" customWidth="1"/>
    <col min="15391" max="15613" width="9" style="7"/>
    <col min="15614" max="15614" width="27" style="7" customWidth="1"/>
    <col min="15615" max="15615" width="20.625" style="7" customWidth="1"/>
    <col min="15616" max="15616" width="6.125" style="7" customWidth="1"/>
    <col min="15617" max="15618" width="5.75" style="7" customWidth="1"/>
    <col min="15619" max="15619" width="10.25" style="7" customWidth="1"/>
    <col min="15620" max="15620" width="10.75" style="7" customWidth="1"/>
    <col min="15621" max="15621" width="8.5" style="7" customWidth="1"/>
    <col min="15622" max="15622" width="7" style="7" customWidth="1"/>
    <col min="15623" max="15623" width="6.375" style="7" customWidth="1"/>
    <col min="15624" max="15624" width="8.375" style="7" customWidth="1"/>
    <col min="15625" max="15625" width="7.25" style="7" customWidth="1"/>
    <col min="15626" max="15626" width="6.625" style="7" customWidth="1"/>
    <col min="15627" max="15627" width="6.875" style="7" customWidth="1"/>
    <col min="15628" max="15628" width="7.25" style="7" customWidth="1"/>
    <col min="15629" max="15629" width="7.875" style="7" customWidth="1"/>
    <col min="15630" max="15630" width="7" style="7" customWidth="1"/>
    <col min="15631" max="15633" width="10.375" style="7" customWidth="1"/>
    <col min="15634" max="15634" width="8.125" style="7" customWidth="1"/>
    <col min="15635" max="15635" width="9.25" style="7" customWidth="1"/>
    <col min="15636" max="15636" width="7.375" style="7" customWidth="1"/>
    <col min="15637" max="15637" width="8.125" style="7" customWidth="1"/>
    <col min="15638" max="15638" width="6.875" style="7" customWidth="1"/>
    <col min="15639" max="15639" width="8.125" style="7" customWidth="1"/>
    <col min="15640" max="15640" width="7.25" style="7" customWidth="1"/>
    <col min="15641" max="15642" width="5.75" style="7" customWidth="1"/>
    <col min="15643" max="15646" width="9" style="7" hidden="1" customWidth="1"/>
    <col min="15647" max="15869" width="9" style="7"/>
    <col min="15870" max="15870" width="27" style="7" customWidth="1"/>
    <col min="15871" max="15871" width="20.625" style="7" customWidth="1"/>
    <col min="15872" max="15872" width="6.125" style="7" customWidth="1"/>
    <col min="15873" max="15874" width="5.75" style="7" customWidth="1"/>
    <col min="15875" max="15875" width="10.25" style="7" customWidth="1"/>
    <col min="15876" max="15876" width="10.75" style="7" customWidth="1"/>
    <col min="15877" max="15877" width="8.5" style="7" customWidth="1"/>
    <col min="15878" max="15878" width="7" style="7" customWidth="1"/>
    <col min="15879" max="15879" width="6.375" style="7" customWidth="1"/>
    <col min="15880" max="15880" width="8.375" style="7" customWidth="1"/>
    <col min="15881" max="15881" width="7.25" style="7" customWidth="1"/>
    <col min="15882" max="15882" width="6.625" style="7" customWidth="1"/>
    <col min="15883" max="15883" width="6.875" style="7" customWidth="1"/>
    <col min="15884" max="15884" width="7.25" style="7" customWidth="1"/>
    <col min="15885" max="15885" width="7.875" style="7" customWidth="1"/>
    <col min="15886" max="15886" width="7" style="7" customWidth="1"/>
    <col min="15887" max="15889" width="10.375" style="7" customWidth="1"/>
    <col min="15890" max="15890" width="8.125" style="7" customWidth="1"/>
    <col min="15891" max="15891" width="9.25" style="7" customWidth="1"/>
    <col min="15892" max="15892" width="7.375" style="7" customWidth="1"/>
    <col min="15893" max="15893" width="8.125" style="7" customWidth="1"/>
    <col min="15894" max="15894" width="6.875" style="7" customWidth="1"/>
    <col min="15895" max="15895" width="8.125" style="7" customWidth="1"/>
    <col min="15896" max="15896" width="7.25" style="7" customWidth="1"/>
    <col min="15897" max="15898" width="5.75" style="7" customWidth="1"/>
    <col min="15899" max="15902" width="9" style="7" hidden="1" customWidth="1"/>
    <col min="15903" max="16125" width="9" style="7"/>
    <col min="16126" max="16126" width="27" style="7" customWidth="1"/>
    <col min="16127" max="16127" width="20.625" style="7" customWidth="1"/>
    <col min="16128" max="16128" width="6.125" style="7" customWidth="1"/>
    <col min="16129" max="16130" width="5.75" style="7" customWidth="1"/>
    <col min="16131" max="16131" width="10.25" style="7" customWidth="1"/>
    <col min="16132" max="16132" width="10.75" style="7" customWidth="1"/>
    <col min="16133" max="16133" width="8.5" style="7" customWidth="1"/>
    <col min="16134" max="16134" width="7" style="7" customWidth="1"/>
    <col min="16135" max="16135" width="6.375" style="7" customWidth="1"/>
    <col min="16136" max="16136" width="8.375" style="7" customWidth="1"/>
    <col min="16137" max="16137" width="7.25" style="7" customWidth="1"/>
    <col min="16138" max="16138" width="6.625" style="7" customWidth="1"/>
    <col min="16139" max="16139" width="6.875" style="7" customWidth="1"/>
    <col min="16140" max="16140" width="7.25" style="7" customWidth="1"/>
    <col min="16141" max="16141" width="7.875" style="7" customWidth="1"/>
    <col min="16142" max="16142" width="7" style="7" customWidth="1"/>
    <col min="16143" max="16145" width="10.375" style="7" customWidth="1"/>
    <col min="16146" max="16146" width="8.125" style="7" customWidth="1"/>
    <col min="16147" max="16147" width="9.25" style="7" customWidth="1"/>
    <col min="16148" max="16148" width="7.375" style="7" customWidth="1"/>
    <col min="16149" max="16149" width="8.125" style="7" customWidth="1"/>
    <col min="16150" max="16150" width="6.875" style="7" customWidth="1"/>
    <col min="16151" max="16151" width="8.125" style="7" customWidth="1"/>
    <col min="16152" max="16152" width="7.25" style="7" customWidth="1"/>
    <col min="16153" max="16154" width="5.75" style="7" customWidth="1"/>
    <col min="16155" max="16158" width="9" style="7" hidden="1" customWidth="1"/>
    <col min="16159" max="16384" width="9" style="7"/>
  </cols>
  <sheetData>
    <row r="1" ht="20.45" customHeight="1" spans="1:1">
      <c r="A1" s="8"/>
    </row>
    <row r="2" ht="34.5" customHeight="1" spans="1:30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ht="24.75" customHeight="1" spans="28:28">
      <c r="AB3" s="5" t="s">
        <v>7</v>
      </c>
    </row>
    <row r="4" ht="42" customHeight="1" spans="1:30">
      <c r="A4" s="10" t="s">
        <v>8</v>
      </c>
      <c r="B4" s="11" t="s">
        <v>9</v>
      </c>
      <c r="C4" s="12" t="s">
        <v>10</v>
      </c>
      <c r="D4" s="13" t="s">
        <v>11</v>
      </c>
      <c r="E4" s="14" t="s">
        <v>12</v>
      </c>
      <c r="F4" s="15" t="s">
        <v>13</v>
      </c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58" t="s">
        <v>14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ht="20.45" customHeight="1" spans="1:30">
      <c r="A5" s="17"/>
      <c r="B5" s="18"/>
      <c r="C5" s="19"/>
      <c r="D5" s="20"/>
      <c r="E5" s="14"/>
      <c r="F5" s="21" t="s">
        <v>15</v>
      </c>
      <c r="G5" s="22" t="s">
        <v>16</v>
      </c>
      <c r="H5" s="22" t="s">
        <v>17</v>
      </c>
      <c r="I5" s="48"/>
      <c r="J5" s="48"/>
      <c r="K5" s="48"/>
      <c r="L5" s="48"/>
      <c r="M5" s="48"/>
      <c r="N5" s="48"/>
      <c r="O5" s="49"/>
      <c r="P5" s="50" t="s">
        <v>18</v>
      </c>
      <c r="Q5" s="55"/>
      <c r="R5" s="55"/>
      <c r="S5" s="59" t="s">
        <v>19</v>
      </c>
      <c r="T5" s="60" t="s">
        <v>20</v>
      </c>
      <c r="U5" s="61"/>
      <c r="V5" s="62"/>
      <c r="W5" s="62"/>
      <c r="X5" s="62"/>
      <c r="Y5" s="62"/>
      <c r="Z5" s="62"/>
      <c r="AA5" s="62"/>
      <c r="AB5" s="58" t="s">
        <v>21</v>
      </c>
      <c r="AC5" s="58"/>
      <c r="AD5" s="58"/>
    </row>
    <row r="6" ht="23.1" customHeight="1" spans="1:30">
      <c r="A6" s="17"/>
      <c r="B6" s="18"/>
      <c r="C6" s="19"/>
      <c r="D6" s="20"/>
      <c r="E6" s="14"/>
      <c r="F6" s="23"/>
      <c r="G6" s="22"/>
      <c r="H6" s="24"/>
      <c r="I6" s="51"/>
      <c r="J6" s="51"/>
      <c r="K6" s="51"/>
      <c r="L6" s="51"/>
      <c r="M6" s="51"/>
      <c r="N6" s="51"/>
      <c r="O6" s="52"/>
      <c r="P6" s="50"/>
      <c r="Q6" s="55"/>
      <c r="R6" s="55"/>
      <c r="S6" s="61"/>
      <c r="T6" s="63" t="s">
        <v>22</v>
      </c>
      <c r="U6" s="58"/>
      <c r="V6" s="58"/>
      <c r="W6" s="58"/>
      <c r="X6" s="64"/>
      <c r="Y6" s="58" t="s">
        <v>23</v>
      </c>
      <c r="Z6" s="58"/>
      <c r="AA6" s="58"/>
      <c r="AB6" s="80" t="s">
        <v>24</v>
      </c>
      <c r="AC6" s="81" t="s">
        <v>22</v>
      </c>
      <c r="AD6" s="81" t="s">
        <v>23</v>
      </c>
    </row>
    <row r="7" ht="39" customHeight="1" spans="1:30">
      <c r="A7" s="17"/>
      <c r="B7" s="18"/>
      <c r="C7" s="19"/>
      <c r="D7" s="20"/>
      <c r="E7" s="14"/>
      <c r="F7" s="23"/>
      <c r="G7" s="22"/>
      <c r="H7" s="25"/>
      <c r="I7" s="53"/>
      <c r="J7" s="53"/>
      <c r="K7" s="53"/>
      <c r="L7" s="53"/>
      <c r="M7" s="53"/>
      <c r="N7" s="53"/>
      <c r="O7" s="54"/>
      <c r="P7" s="50"/>
      <c r="Q7" s="55"/>
      <c r="R7" s="55"/>
      <c r="S7" s="61"/>
      <c r="T7" s="58" t="s">
        <v>24</v>
      </c>
      <c r="U7" s="65" t="s">
        <v>25</v>
      </c>
      <c r="V7" s="66"/>
      <c r="W7" s="67"/>
      <c r="X7" s="68" t="s">
        <v>26</v>
      </c>
      <c r="Y7" s="81" t="s">
        <v>24</v>
      </c>
      <c r="Z7" s="81" t="s">
        <v>25</v>
      </c>
      <c r="AA7" s="81" t="s">
        <v>26</v>
      </c>
      <c r="AB7" s="59"/>
      <c r="AC7" s="81"/>
      <c r="AD7" s="81"/>
    </row>
    <row r="8" ht="69.95" customHeight="1" spans="1:30">
      <c r="A8" s="26"/>
      <c r="B8" s="27"/>
      <c r="C8" s="28"/>
      <c r="D8" s="29"/>
      <c r="E8" s="14"/>
      <c r="F8" s="30"/>
      <c r="G8" s="24"/>
      <c r="H8" s="24" t="s">
        <v>24</v>
      </c>
      <c r="I8" s="30" t="s">
        <v>27</v>
      </c>
      <c r="J8" s="30" t="s">
        <v>28</v>
      </c>
      <c r="K8" s="30" t="s">
        <v>29</v>
      </c>
      <c r="L8" s="30" t="s">
        <v>30</v>
      </c>
      <c r="M8" s="30" t="s">
        <v>31</v>
      </c>
      <c r="N8" s="30" t="s">
        <v>32</v>
      </c>
      <c r="O8" s="30" t="s">
        <v>33</v>
      </c>
      <c r="P8" s="55" t="s">
        <v>24</v>
      </c>
      <c r="Q8" s="55" t="s">
        <v>34</v>
      </c>
      <c r="R8" s="55" t="s">
        <v>35</v>
      </c>
      <c r="S8" s="69"/>
      <c r="T8" s="58"/>
      <c r="U8" s="70" t="s">
        <v>36</v>
      </c>
      <c r="V8" s="71" t="s">
        <v>37</v>
      </c>
      <c r="W8" s="72" t="s">
        <v>38</v>
      </c>
      <c r="X8" s="73"/>
      <c r="Y8" s="81"/>
      <c r="Z8" s="81"/>
      <c r="AA8" s="81"/>
      <c r="AB8" s="65"/>
      <c r="AC8" s="82"/>
      <c r="AD8" s="82"/>
    </row>
    <row r="9" s="1" customFormat="1" ht="36" customHeight="1" spans="1:30">
      <c r="A9" s="31" t="s">
        <v>39</v>
      </c>
      <c r="B9" s="32"/>
      <c r="C9" s="33">
        <f>SUM(C10:C12,C20,C27,C38,C30,C40:C41,C44:C48,C50,C54,C62:C64)</f>
        <v>0</v>
      </c>
      <c r="D9" s="33">
        <f>SUM(D10:D12,D20,D27,D38,D30,D40:D41,D44:D48,D50,D54,D62:D64)</f>
        <v>0</v>
      </c>
      <c r="E9" s="34">
        <f>SUM(E10:E12,E20,E27,E38,E30,E40:E41,E44:E48,E50,E54,E62:E64)</f>
        <v>0</v>
      </c>
      <c r="F9" s="35">
        <f>SUM(F10:F12,F20,F27,F38,F30,F40:F41,F44:F48,F50,F54,F62:F64)</f>
        <v>9638.54</v>
      </c>
      <c r="G9" s="35">
        <f t="shared" ref="G9:G25" si="0">S9-P9-H9</f>
        <v>9360.04</v>
      </c>
      <c r="H9" s="35">
        <f t="shared" ref="H9:H25" si="1">SUM(I9:N9)</f>
        <v>61</v>
      </c>
      <c r="I9" s="56">
        <f t="shared" ref="I9:O9" si="2">SUM(I10:I12,I20,I27,I38,I30,I40:I41,I44:I48,I50,I54,I62:I64)</f>
        <v>0</v>
      </c>
      <c r="J9" s="56">
        <f t="shared" si="2"/>
        <v>0</v>
      </c>
      <c r="K9" s="56">
        <f t="shared" si="2"/>
        <v>30</v>
      </c>
      <c r="L9" s="56">
        <f t="shared" si="2"/>
        <v>31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35">
        <f t="shared" ref="P9:P25" si="3">SUM(Q9:R9)</f>
        <v>217.5</v>
      </c>
      <c r="Q9" s="56">
        <f t="shared" ref="Q9:AD9" si="4">SUM(Q10:Q12,Q20,Q27,Q38,Q30,Q40:Q41,Q44:Q48,Q50,Q54,Q62:Q64)</f>
        <v>0</v>
      </c>
      <c r="R9" s="56">
        <f t="shared" si="4"/>
        <v>217.5</v>
      </c>
      <c r="S9" s="35">
        <f t="shared" si="4"/>
        <v>9638.54</v>
      </c>
      <c r="T9" s="35">
        <f t="shared" si="4"/>
        <v>9369.04</v>
      </c>
      <c r="U9" s="35">
        <f t="shared" si="4"/>
        <v>7275.17</v>
      </c>
      <c r="V9" s="35">
        <f t="shared" si="4"/>
        <v>710.4</v>
      </c>
      <c r="W9" s="35">
        <f t="shared" si="4"/>
        <v>1339.47</v>
      </c>
      <c r="X9" s="35">
        <f t="shared" si="4"/>
        <v>44</v>
      </c>
      <c r="Y9" s="56">
        <f t="shared" si="4"/>
        <v>52</v>
      </c>
      <c r="Z9" s="56">
        <f t="shared" si="4"/>
        <v>35</v>
      </c>
      <c r="AA9" s="56">
        <f t="shared" si="4"/>
        <v>17</v>
      </c>
      <c r="AB9" s="35">
        <f t="shared" si="4"/>
        <v>217.5</v>
      </c>
      <c r="AC9" s="35">
        <f t="shared" si="4"/>
        <v>122.5</v>
      </c>
      <c r="AD9" s="35">
        <f t="shared" si="4"/>
        <v>95</v>
      </c>
    </row>
    <row r="10" s="1" customFormat="1" ht="36" customHeight="1" spans="1:30">
      <c r="A10" s="36" t="s">
        <v>40</v>
      </c>
      <c r="B10" s="37" t="s">
        <v>41</v>
      </c>
      <c r="C10" s="38"/>
      <c r="D10" s="38"/>
      <c r="E10" s="39"/>
      <c r="F10" s="35">
        <f>SUM(G10,H10,P10)</f>
        <v>527.92</v>
      </c>
      <c r="G10" s="35">
        <f t="shared" si="0"/>
        <v>527.92</v>
      </c>
      <c r="H10" s="35">
        <f t="shared" si="1"/>
        <v>0</v>
      </c>
      <c r="I10" s="35"/>
      <c r="J10" s="57"/>
      <c r="K10" s="35"/>
      <c r="L10" s="35"/>
      <c r="M10" s="35"/>
      <c r="N10" s="35"/>
      <c r="O10" s="35"/>
      <c r="P10" s="35">
        <f t="shared" si="3"/>
        <v>0</v>
      </c>
      <c r="Q10" s="35"/>
      <c r="R10" s="35"/>
      <c r="S10" s="35">
        <f t="shared" ref="S10:S25" si="5">T10+Y10+AB10</f>
        <v>527.92</v>
      </c>
      <c r="T10" s="35">
        <f t="shared" ref="T10:T25" si="6">SUM(U10:X10)</f>
        <v>527.92</v>
      </c>
      <c r="U10" s="35">
        <v>435.12</v>
      </c>
      <c r="V10" s="35">
        <v>48.5</v>
      </c>
      <c r="W10" s="35">
        <v>44.3</v>
      </c>
      <c r="X10" s="35"/>
      <c r="Y10" s="35">
        <f t="shared" ref="Y10:Y25" si="7">SUM(Z10:AA10)</f>
        <v>0</v>
      </c>
      <c r="Z10" s="35"/>
      <c r="AA10" s="35"/>
      <c r="AB10" s="35">
        <f t="shared" ref="AB10:AB19" si="8">SUM(AC10:AD10)</f>
        <v>0</v>
      </c>
      <c r="AC10" s="35"/>
      <c r="AD10" s="35"/>
    </row>
    <row r="11" s="1" customFormat="1" ht="36" customHeight="1" spans="1:30">
      <c r="A11" s="36" t="s">
        <v>42</v>
      </c>
      <c r="B11" s="37" t="s">
        <v>43</v>
      </c>
      <c r="C11" s="38"/>
      <c r="D11" s="38"/>
      <c r="E11" s="37"/>
      <c r="F11" s="35">
        <f>SUM(G11,H11,P11)</f>
        <v>400.88</v>
      </c>
      <c r="G11" s="35">
        <f t="shared" si="0"/>
        <v>400.88</v>
      </c>
      <c r="H11" s="35">
        <f t="shared" si="1"/>
        <v>0</v>
      </c>
      <c r="I11" s="35"/>
      <c r="J11" s="35"/>
      <c r="K11" s="35"/>
      <c r="L11" s="35"/>
      <c r="M11" s="35"/>
      <c r="N11" s="35"/>
      <c r="O11" s="35"/>
      <c r="P11" s="35">
        <f t="shared" si="3"/>
        <v>0</v>
      </c>
      <c r="Q11" s="35"/>
      <c r="R11" s="35"/>
      <c r="S11" s="35">
        <f t="shared" si="5"/>
        <v>400.88</v>
      </c>
      <c r="T11" s="35">
        <f t="shared" si="6"/>
        <v>400.88</v>
      </c>
      <c r="U11" s="35">
        <v>329.68</v>
      </c>
      <c r="V11" s="35">
        <v>37.5</v>
      </c>
      <c r="W11" s="35">
        <v>33.7</v>
      </c>
      <c r="X11" s="35"/>
      <c r="Y11" s="35">
        <f t="shared" si="7"/>
        <v>0</v>
      </c>
      <c r="Z11" s="35"/>
      <c r="AA11" s="35"/>
      <c r="AB11" s="35">
        <f t="shared" si="8"/>
        <v>0</v>
      </c>
      <c r="AC11" s="35"/>
      <c r="AD11" s="35"/>
    </row>
    <row r="12" s="1" customFormat="1" ht="41" customHeight="1" spans="1:30">
      <c r="A12" s="36" t="s">
        <v>44</v>
      </c>
      <c r="B12" s="37" t="s">
        <v>24</v>
      </c>
      <c r="C12" s="38">
        <f>SUM(C13:C19)</f>
        <v>0</v>
      </c>
      <c r="D12" s="38">
        <f>SUM(D13:D19)</f>
        <v>0</v>
      </c>
      <c r="E12" s="37">
        <f>SUM(E13:E19)</f>
        <v>0</v>
      </c>
      <c r="F12" s="40">
        <f>SUM(F13:F19)</f>
        <v>1742.61</v>
      </c>
      <c r="G12" s="35">
        <f t="shared" si="0"/>
        <v>1742.61</v>
      </c>
      <c r="H12" s="35">
        <f t="shared" si="1"/>
        <v>0</v>
      </c>
      <c r="I12" s="40">
        <f t="shared" ref="I12:O12" si="9">SUM(I13:I19)</f>
        <v>0</v>
      </c>
      <c r="J12" s="40">
        <f t="shared" si="9"/>
        <v>0</v>
      </c>
      <c r="K12" s="40">
        <f t="shared" si="9"/>
        <v>0</v>
      </c>
      <c r="L12" s="40">
        <f t="shared" si="9"/>
        <v>0</v>
      </c>
      <c r="M12" s="40">
        <f t="shared" si="9"/>
        <v>0</v>
      </c>
      <c r="N12" s="40">
        <f t="shared" si="9"/>
        <v>0</v>
      </c>
      <c r="O12" s="40">
        <f t="shared" si="9"/>
        <v>0</v>
      </c>
      <c r="P12" s="35">
        <f t="shared" si="3"/>
        <v>0</v>
      </c>
      <c r="Q12" s="40">
        <f t="shared" ref="Q12:X12" si="10">SUM(Q13:Q19)</f>
        <v>0</v>
      </c>
      <c r="R12" s="40">
        <f t="shared" si="10"/>
        <v>0</v>
      </c>
      <c r="S12" s="35">
        <f t="shared" si="5"/>
        <v>1742.61</v>
      </c>
      <c r="T12" s="35">
        <f t="shared" si="6"/>
        <v>1742.61</v>
      </c>
      <c r="U12" s="40">
        <f t="shared" si="10"/>
        <v>1061.09</v>
      </c>
      <c r="V12" s="40">
        <f t="shared" si="10"/>
        <v>172.4</v>
      </c>
      <c r="W12" s="40">
        <f t="shared" si="10"/>
        <v>509.12</v>
      </c>
      <c r="X12" s="40">
        <f t="shared" si="10"/>
        <v>0</v>
      </c>
      <c r="Y12" s="35">
        <f t="shared" si="7"/>
        <v>0</v>
      </c>
      <c r="Z12" s="40">
        <f>SUM(Z13:Z19)</f>
        <v>0</v>
      </c>
      <c r="AA12" s="40">
        <f>SUM(AA13:AA19)</f>
        <v>0</v>
      </c>
      <c r="AB12" s="35">
        <f t="shared" si="8"/>
        <v>0</v>
      </c>
      <c r="AC12" s="40">
        <f>SUM(AC13:AC19)</f>
        <v>0</v>
      </c>
      <c r="AD12" s="40">
        <f>SUM(AD13:AD19)</f>
        <v>0</v>
      </c>
    </row>
    <row r="13" s="1" customFormat="1" ht="36" customHeight="1" spans="1:30">
      <c r="A13" s="41"/>
      <c r="B13" s="37" t="s">
        <v>45</v>
      </c>
      <c r="C13" s="38"/>
      <c r="D13" s="38"/>
      <c r="E13" s="37"/>
      <c r="F13" s="35">
        <f t="shared" ref="F13:F19" si="11">SUM(G13,H13,P13)</f>
        <v>616.67</v>
      </c>
      <c r="G13" s="35">
        <f t="shared" si="0"/>
        <v>616.67</v>
      </c>
      <c r="H13" s="35">
        <f t="shared" si="1"/>
        <v>0</v>
      </c>
      <c r="I13" s="35"/>
      <c r="J13" s="35"/>
      <c r="K13" s="35"/>
      <c r="L13" s="35"/>
      <c r="M13" s="35"/>
      <c r="N13" s="35"/>
      <c r="O13" s="35"/>
      <c r="P13" s="35">
        <f t="shared" si="3"/>
        <v>0</v>
      </c>
      <c r="Q13" s="35"/>
      <c r="R13" s="35"/>
      <c r="S13" s="35">
        <f t="shared" si="5"/>
        <v>616.67</v>
      </c>
      <c r="T13" s="35">
        <f t="shared" si="6"/>
        <v>616.67</v>
      </c>
      <c r="U13" s="35">
        <v>438.91</v>
      </c>
      <c r="V13" s="35">
        <v>70.5</v>
      </c>
      <c r="W13" s="35">
        <v>107.26</v>
      </c>
      <c r="X13" s="35"/>
      <c r="Y13" s="35">
        <f t="shared" si="7"/>
        <v>0</v>
      </c>
      <c r="Z13" s="35"/>
      <c r="AA13" s="35"/>
      <c r="AB13" s="35">
        <f t="shared" si="8"/>
        <v>0</v>
      </c>
      <c r="AC13" s="35"/>
      <c r="AD13" s="35"/>
    </row>
    <row r="14" s="1" customFormat="1" ht="36" customHeight="1" spans="1:30">
      <c r="A14" s="41"/>
      <c r="B14" s="37" t="s">
        <v>46</v>
      </c>
      <c r="C14" s="38"/>
      <c r="D14" s="38"/>
      <c r="E14" s="37"/>
      <c r="F14" s="35">
        <f t="shared" si="11"/>
        <v>399.1</v>
      </c>
      <c r="G14" s="35">
        <f t="shared" si="0"/>
        <v>399.1</v>
      </c>
      <c r="H14" s="35">
        <f t="shared" si="1"/>
        <v>0</v>
      </c>
      <c r="I14" s="35"/>
      <c r="J14" s="35"/>
      <c r="K14" s="35"/>
      <c r="L14" s="35"/>
      <c r="M14" s="35"/>
      <c r="N14" s="35"/>
      <c r="O14" s="35"/>
      <c r="P14" s="35">
        <f t="shared" si="3"/>
        <v>0</v>
      </c>
      <c r="Q14" s="35"/>
      <c r="R14" s="35"/>
      <c r="S14" s="35">
        <f t="shared" si="5"/>
        <v>399.1</v>
      </c>
      <c r="T14" s="35">
        <f t="shared" si="6"/>
        <v>399.1</v>
      </c>
      <c r="U14" s="35">
        <v>117.2</v>
      </c>
      <c r="V14" s="35">
        <v>65.5</v>
      </c>
      <c r="W14" s="35">
        <v>216.4</v>
      </c>
      <c r="X14" s="35"/>
      <c r="Y14" s="35">
        <f t="shared" si="7"/>
        <v>0</v>
      </c>
      <c r="Z14" s="35"/>
      <c r="AA14" s="35"/>
      <c r="AB14" s="35">
        <f t="shared" si="8"/>
        <v>0</v>
      </c>
      <c r="AC14" s="35"/>
      <c r="AD14" s="35"/>
    </row>
    <row r="15" s="1" customFormat="1" ht="36" customHeight="1" spans="1:30">
      <c r="A15" s="41"/>
      <c r="B15" s="37" t="s">
        <v>47</v>
      </c>
      <c r="C15" s="38"/>
      <c r="D15" s="38"/>
      <c r="E15" s="37"/>
      <c r="F15" s="35">
        <f t="shared" si="11"/>
        <v>4.2</v>
      </c>
      <c r="G15" s="35">
        <f t="shared" si="0"/>
        <v>4.2</v>
      </c>
      <c r="H15" s="35">
        <f t="shared" si="1"/>
        <v>0</v>
      </c>
      <c r="I15" s="35"/>
      <c r="J15" s="35"/>
      <c r="K15" s="35"/>
      <c r="L15" s="35"/>
      <c r="M15" s="35"/>
      <c r="N15" s="35"/>
      <c r="O15" s="35"/>
      <c r="P15" s="35">
        <f t="shared" si="3"/>
        <v>0</v>
      </c>
      <c r="Q15" s="35"/>
      <c r="R15" s="35"/>
      <c r="S15" s="35">
        <f t="shared" si="5"/>
        <v>4.2</v>
      </c>
      <c r="T15" s="35">
        <f t="shared" si="6"/>
        <v>4.2</v>
      </c>
      <c r="U15" s="35"/>
      <c r="V15" s="35">
        <v>4.2</v>
      </c>
      <c r="W15" s="35"/>
      <c r="X15" s="35"/>
      <c r="Y15" s="35">
        <f t="shared" si="7"/>
        <v>0</v>
      </c>
      <c r="Z15" s="35"/>
      <c r="AA15" s="35"/>
      <c r="AB15" s="35">
        <f t="shared" si="8"/>
        <v>0</v>
      </c>
      <c r="AC15" s="35"/>
      <c r="AD15" s="35"/>
    </row>
    <row r="16" s="1" customFormat="1" ht="36" customHeight="1" spans="1:30">
      <c r="A16" s="41"/>
      <c r="B16" s="37" t="s">
        <v>48</v>
      </c>
      <c r="C16" s="38"/>
      <c r="D16" s="38"/>
      <c r="E16" s="37"/>
      <c r="F16" s="35">
        <f t="shared" si="11"/>
        <v>358.89</v>
      </c>
      <c r="G16" s="35">
        <f t="shared" si="0"/>
        <v>358.89</v>
      </c>
      <c r="H16" s="35">
        <f t="shared" si="1"/>
        <v>0</v>
      </c>
      <c r="I16" s="35"/>
      <c r="J16" s="35"/>
      <c r="K16" s="35"/>
      <c r="L16" s="35"/>
      <c r="M16" s="35"/>
      <c r="N16" s="35"/>
      <c r="O16" s="35"/>
      <c r="P16" s="35">
        <f t="shared" si="3"/>
        <v>0</v>
      </c>
      <c r="Q16" s="35"/>
      <c r="R16" s="35"/>
      <c r="S16" s="35">
        <f t="shared" si="5"/>
        <v>358.89</v>
      </c>
      <c r="T16" s="35">
        <f t="shared" si="6"/>
        <v>358.89</v>
      </c>
      <c r="U16" s="35">
        <v>199.03</v>
      </c>
      <c r="V16" s="35">
        <v>14</v>
      </c>
      <c r="W16" s="35">
        <v>145.86</v>
      </c>
      <c r="X16" s="35"/>
      <c r="Y16" s="35">
        <f t="shared" si="7"/>
        <v>0</v>
      </c>
      <c r="Z16" s="35"/>
      <c r="AA16" s="35"/>
      <c r="AB16" s="35">
        <f t="shared" si="8"/>
        <v>0</v>
      </c>
      <c r="AC16" s="35"/>
      <c r="AD16" s="35"/>
    </row>
    <row r="17" s="1" customFormat="1" ht="36" customHeight="1" spans="1:30">
      <c r="A17" s="41"/>
      <c r="B17" s="37" t="s">
        <v>49</v>
      </c>
      <c r="C17" s="38"/>
      <c r="D17" s="38"/>
      <c r="E17" s="37"/>
      <c r="F17" s="35">
        <f t="shared" si="11"/>
        <v>79.12</v>
      </c>
      <c r="G17" s="35">
        <f t="shared" si="0"/>
        <v>79.12</v>
      </c>
      <c r="H17" s="35">
        <f t="shared" si="1"/>
        <v>0</v>
      </c>
      <c r="I17" s="35"/>
      <c r="J17" s="35"/>
      <c r="K17" s="35"/>
      <c r="L17" s="35"/>
      <c r="M17" s="35"/>
      <c r="N17" s="35"/>
      <c r="O17" s="35"/>
      <c r="P17" s="35">
        <f t="shared" si="3"/>
        <v>0</v>
      </c>
      <c r="Q17" s="35"/>
      <c r="R17" s="35"/>
      <c r="S17" s="35">
        <f t="shared" si="5"/>
        <v>79.12</v>
      </c>
      <c r="T17" s="35">
        <f t="shared" si="6"/>
        <v>79.12</v>
      </c>
      <c r="U17" s="35">
        <v>55.52</v>
      </c>
      <c r="V17" s="35"/>
      <c r="W17" s="35">
        <v>23.6</v>
      </c>
      <c r="X17" s="35"/>
      <c r="Y17" s="35">
        <f t="shared" si="7"/>
        <v>0</v>
      </c>
      <c r="Z17" s="35"/>
      <c r="AA17" s="35"/>
      <c r="AB17" s="35">
        <f t="shared" si="8"/>
        <v>0</v>
      </c>
      <c r="AC17" s="35"/>
      <c r="AD17" s="35"/>
    </row>
    <row r="18" s="2" customFormat="1" ht="36" customHeight="1" spans="1:30">
      <c r="A18" s="42"/>
      <c r="B18" s="43" t="s">
        <v>50</v>
      </c>
      <c r="C18" s="44"/>
      <c r="D18" s="44"/>
      <c r="E18" s="43"/>
      <c r="F18" s="45">
        <f t="shared" si="11"/>
        <v>140.92</v>
      </c>
      <c r="G18" s="45">
        <f t="shared" si="0"/>
        <v>140.92</v>
      </c>
      <c r="H18" s="45">
        <f t="shared" si="1"/>
        <v>0</v>
      </c>
      <c r="I18" s="45"/>
      <c r="J18" s="45"/>
      <c r="K18" s="45"/>
      <c r="L18" s="45"/>
      <c r="M18" s="45"/>
      <c r="N18" s="45"/>
      <c r="O18" s="45"/>
      <c r="P18" s="45">
        <f t="shared" si="3"/>
        <v>0</v>
      </c>
      <c r="Q18" s="45"/>
      <c r="R18" s="45"/>
      <c r="S18" s="45">
        <f t="shared" si="5"/>
        <v>140.92</v>
      </c>
      <c r="T18" s="45">
        <f t="shared" si="6"/>
        <v>140.92</v>
      </c>
      <c r="U18" s="45">
        <v>123.82</v>
      </c>
      <c r="V18" s="45">
        <v>9.1</v>
      </c>
      <c r="W18" s="45">
        <v>8</v>
      </c>
      <c r="X18" s="45"/>
      <c r="Y18" s="45">
        <f t="shared" si="7"/>
        <v>0</v>
      </c>
      <c r="Z18" s="45"/>
      <c r="AA18" s="45"/>
      <c r="AB18" s="45">
        <f t="shared" si="8"/>
        <v>0</v>
      </c>
      <c r="AC18" s="45"/>
      <c r="AD18" s="45"/>
    </row>
    <row r="19" s="2" customFormat="1" ht="36" customHeight="1" spans="1:30">
      <c r="A19" s="42"/>
      <c r="B19" s="43" t="s">
        <v>51</v>
      </c>
      <c r="C19" s="44"/>
      <c r="D19" s="44"/>
      <c r="E19" s="43"/>
      <c r="F19" s="45">
        <f t="shared" si="11"/>
        <v>143.71</v>
      </c>
      <c r="G19" s="45">
        <f t="shared" si="0"/>
        <v>143.71</v>
      </c>
      <c r="H19" s="45">
        <f t="shared" si="1"/>
        <v>0</v>
      </c>
      <c r="I19" s="45"/>
      <c r="J19" s="45"/>
      <c r="K19" s="45"/>
      <c r="L19" s="45"/>
      <c r="M19" s="45"/>
      <c r="N19" s="45"/>
      <c r="O19" s="45"/>
      <c r="P19" s="45">
        <f t="shared" si="3"/>
        <v>0</v>
      </c>
      <c r="Q19" s="45"/>
      <c r="R19" s="45"/>
      <c r="S19" s="45">
        <f t="shared" si="5"/>
        <v>143.71</v>
      </c>
      <c r="T19" s="45">
        <f t="shared" si="6"/>
        <v>143.71</v>
      </c>
      <c r="U19" s="45">
        <v>126.61</v>
      </c>
      <c r="V19" s="45">
        <v>9.1</v>
      </c>
      <c r="W19" s="45">
        <v>8</v>
      </c>
      <c r="X19" s="45"/>
      <c r="Y19" s="45">
        <f t="shared" si="7"/>
        <v>0</v>
      </c>
      <c r="Z19" s="45"/>
      <c r="AA19" s="45"/>
      <c r="AB19" s="45">
        <f t="shared" si="8"/>
        <v>0</v>
      </c>
      <c r="AC19" s="45"/>
      <c r="AD19" s="45"/>
    </row>
    <row r="20" s="1" customFormat="1" ht="36" customHeight="1" spans="1:30">
      <c r="A20" s="36" t="s">
        <v>52</v>
      </c>
      <c r="B20" s="37" t="s">
        <v>24</v>
      </c>
      <c r="C20" s="38">
        <f>SUM(C21:C26)</f>
        <v>0</v>
      </c>
      <c r="D20" s="38">
        <f>SUM(D21:D26)</f>
        <v>0</v>
      </c>
      <c r="E20" s="37">
        <f>SUM(E21:E26)</f>
        <v>0</v>
      </c>
      <c r="F20" s="40">
        <f>SUM(F21:F26)</f>
        <v>801.69</v>
      </c>
      <c r="G20" s="35">
        <f t="shared" si="0"/>
        <v>761.69</v>
      </c>
      <c r="H20" s="35">
        <f t="shared" si="1"/>
        <v>0</v>
      </c>
      <c r="I20" s="40">
        <f t="shared" ref="I20:O20" si="12">SUM(I21:I26)</f>
        <v>0</v>
      </c>
      <c r="J20" s="40">
        <f t="shared" si="12"/>
        <v>0</v>
      </c>
      <c r="K20" s="40">
        <f t="shared" si="12"/>
        <v>0</v>
      </c>
      <c r="L20" s="40">
        <f t="shared" si="12"/>
        <v>0</v>
      </c>
      <c r="M20" s="40">
        <f t="shared" si="12"/>
        <v>0</v>
      </c>
      <c r="N20" s="40">
        <f t="shared" si="12"/>
        <v>0</v>
      </c>
      <c r="O20" s="40">
        <f t="shared" si="12"/>
        <v>0</v>
      </c>
      <c r="P20" s="35">
        <f t="shared" si="3"/>
        <v>40</v>
      </c>
      <c r="Q20" s="40">
        <f t="shared" ref="Q20:X20" si="13">SUM(Q21:Q26)</f>
        <v>0</v>
      </c>
      <c r="R20" s="40">
        <f t="shared" si="13"/>
        <v>40</v>
      </c>
      <c r="S20" s="35">
        <f t="shared" si="5"/>
        <v>801.69</v>
      </c>
      <c r="T20" s="35">
        <f t="shared" si="6"/>
        <v>761.69</v>
      </c>
      <c r="U20" s="40">
        <f t="shared" si="13"/>
        <v>701.79</v>
      </c>
      <c r="V20" s="40">
        <f t="shared" si="13"/>
        <v>41.4</v>
      </c>
      <c r="W20" s="40">
        <f t="shared" si="13"/>
        <v>18.5</v>
      </c>
      <c r="X20" s="40">
        <f t="shared" si="13"/>
        <v>0</v>
      </c>
      <c r="Y20" s="35">
        <f t="shared" si="7"/>
        <v>0</v>
      </c>
      <c r="Z20" s="40">
        <f>SUM(Z21:Z26)</f>
        <v>0</v>
      </c>
      <c r="AA20" s="40">
        <f>SUM(AA21:AA26)</f>
        <v>0</v>
      </c>
      <c r="AB20" s="40">
        <f>SUM(AB21:AB26)</f>
        <v>40</v>
      </c>
      <c r="AC20" s="40">
        <f>SUM(AC21:AC26)</f>
        <v>20</v>
      </c>
      <c r="AD20" s="40">
        <f>SUM(AD21:AD26)</f>
        <v>20</v>
      </c>
    </row>
    <row r="21" s="1" customFormat="1" ht="36" customHeight="1" spans="1:30">
      <c r="A21" s="41"/>
      <c r="B21" s="37" t="s">
        <v>53</v>
      </c>
      <c r="C21" s="38"/>
      <c r="D21" s="38"/>
      <c r="E21" s="37"/>
      <c r="F21" s="35">
        <f t="shared" ref="F21:F26" si="14">SUM(G21,H21,P21)</f>
        <v>297.72</v>
      </c>
      <c r="G21" s="35">
        <f t="shared" si="0"/>
        <v>297.72</v>
      </c>
      <c r="H21" s="35">
        <f t="shared" si="1"/>
        <v>0</v>
      </c>
      <c r="I21" s="35"/>
      <c r="J21" s="35"/>
      <c r="K21" s="35"/>
      <c r="L21" s="35"/>
      <c r="M21" s="35"/>
      <c r="N21" s="35"/>
      <c r="O21" s="35"/>
      <c r="P21" s="35">
        <f t="shared" si="3"/>
        <v>0</v>
      </c>
      <c r="Q21" s="35"/>
      <c r="R21" s="35"/>
      <c r="S21" s="35">
        <f t="shared" si="5"/>
        <v>297.72</v>
      </c>
      <c r="T21" s="35">
        <f t="shared" si="6"/>
        <v>297.72</v>
      </c>
      <c r="U21" s="35">
        <v>276.22</v>
      </c>
      <c r="V21" s="74">
        <v>17.5</v>
      </c>
      <c r="W21" s="74">
        <v>4</v>
      </c>
      <c r="X21" s="35"/>
      <c r="Y21" s="35">
        <f t="shared" si="7"/>
        <v>0</v>
      </c>
      <c r="Z21" s="35"/>
      <c r="AA21" s="35"/>
      <c r="AB21" s="35">
        <f t="shared" ref="AB21:AB26" si="15">SUM(AC21:AD21)</f>
        <v>0</v>
      </c>
      <c r="AC21" s="35"/>
      <c r="AD21" s="35"/>
    </row>
    <row r="22" s="2" customFormat="1" ht="36" customHeight="1" spans="1:30">
      <c r="A22" s="42"/>
      <c r="B22" s="43" t="s">
        <v>54</v>
      </c>
      <c r="C22" s="44"/>
      <c r="D22" s="44"/>
      <c r="E22" s="43"/>
      <c r="F22" s="45">
        <f t="shared" si="14"/>
        <v>102.81</v>
      </c>
      <c r="G22" s="45">
        <f t="shared" si="0"/>
        <v>102.81</v>
      </c>
      <c r="H22" s="45">
        <f t="shared" si="1"/>
        <v>0</v>
      </c>
      <c r="I22" s="45"/>
      <c r="J22" s="45"/>
      <c r="K22" s="45"/>
      <c r="L22" s="45"/>
      <c r="M22" s="45"/>
      <c r="N22" s="45"/>
      <c r="O22" s="45"/>
      <c r="P22" s="45">
        <f t="shared" si="3"/>
        <v>0</v>
      </c>
      <c r="Q22" s="45"/>
      <c r="R22" s="45"/>
      <c r="S22" s="45">
        <f t="shared" si="5"/>
        <v>102.81</v>
      </c>
      <c r="T22" s="45">
        <f t="shared" si="6"/>
        <v>102.81</v>
      </c>
      <c r="U22" s="45">
        <v>90.41</v>
      </c>
      <c r="V22" s="45">
        <v>8.4</v>
      </c>
      <c r="W22" s="45">
        <v>4</v>
      </c>
      <c r="X22" s="45"/>
      <c r="Y22" s="45">
        <f t="shared" si="7"/>
        <v>0</v>
      </c>
      <c r="Z22" s="45"/>
      <c r="AA22" s="45"/>
      <c r="AB22" s="45">
        <f t="shared" si="15"/>
        <v>0</v>
      </c>
      <c r="AC22" s="45"/>
      <c r="AD22" s="45"/>
    </row>
    <row r="23" s="2" customFormat="1" ht="36" customHeight="1" spans="1:30">
      <c r="A23" s="42"/>
      <c r="B23" s="43" t="s">
        <v>55</v>
      </c>
      <c r="C23" s="44"/>
      <c r="D23" s="44"/>
      <c r="E23" s="43"/>
      <c r="F23" s="45">
        <f t="shared" si="14"/>
        <v>89.1</v>
      </c>
      <c r="G23" s="45">
        <f t="shared" si="0"/>
        <v>89.1</v>
      </c>
      <c r="H23" s="45">
        <f t="shared" si="1"/>
        <v>0</v>
      </c>
      <c r="I23" s="45"/>
      <c r="J23" s="45"/>
      <c r="K23" s="45"/>
      <c r="L23" s="45"/>
      <c r="M23" s="45"/>
      <c r="N23" s="45"/>
      <c r="O23" s="45"/>
      <c r="P23" s="45">
        <f t="shared" si="3"/>
        <v>0</v>
      </c>
      <c r="Q23" s="45"/>
      <c r="R23" s="45"/>
      <c r="S23" s="45">
        <f t="shared" si="5"/>
        <v>89.1</v>
      </c>
      <c r="T23" s="45">
        <f t="shared" si="6"/>
        <v>89.1</v>
      </c>
      <c r="U23" s="45">
        <v>89.1</v>
      </c>
      <c r="V23" s="75"/>
      <c r="W23" s="45"/>
      <c r="X23" s="45"/>
      <c r="Y23" s="45">
        <f t="shared" si="7"/>
        <v>0</v>
      </c>
      <c r="Z23" s="45"/>
      <c r="AA23" s="45"/>
      <c r="AB23" s="45">
        <f t="shared" si="15"/>
        <v>0</v>
      </c>
      <c r="AC23" s="45"/>
      <c r="AD23" s="45"/>
    </row>
    <row r="24" s="2" customFormat="1" ht="36" customHeight="1" spans="1:30">
      <c r="A24" s="42"/>
      <c r="B24" s="43" t="s">
        <v>56</v>
      </c>
      <c r="C24" s="44"/>
      <c r="D24" s="44"/>
      <c r="E24" s="43"/>
      <c r="F24" s="45">
        <f t="shared" si="14"/>
        <v>44.56</v>
      </c>
      <c r="G24" s="45">
        <f t="shared" si="0"/>
        <v>44.56</v>
      </c>
      <c r="H24" s="45">
        <f t="shared" si="1"/>
        <v>0</v>
      </c>
      <c r="I24" s="45"/>
      <c r="J24" s="45"/>
      <c r="K24" s="45"/>
      <c r="L24" s="45"/>
      <c r="M24" s="45"/>
      <c r="N24" s="45"/>
      <c r="O24" s="45"/>
      <c r="P24" s="45">
        <f t="shared" si="3"/>
        <v>0</v>
      </c>
      <c r="Q24" s="45"/>
      <c r="R24" s="45"/>
      <c r="S24" s="45">
        <f t="shared" si="5"/>
        <v>44.56</v>
      </c>
      <c r="T24" s="45">
        <f t="shared" si="6"/>
        <v>44.56</v>
      </c>
      <c r="U24" s="45">
        <v>44.56</v>
      </c>
      <c r="V24" s="75"/>
      <c r="W24" s="45"/>
      <c r="X24" s="45"/>
      <c r="Y24" s="45">
        <f t="shared" si="7"/>
        <v>0</v>
      </c>
      <c r="Z24" s="45"/>
      <c r="AA24" s="45"/>
      <c r="AB24" s="45">
        <f t="shared" si="15"/>
        <v>0</v>
      </c>
      <c r="AC24" s="45"/>
      <c r="AD24" s="45"/>
    </row>
    <row r="25" s="2" customFormat="1" ht="36" customHeight="1" spans="1:30">
      <c r="A25" s="42"/>
      <c r="B25" s="43" t="s">
        <v>57</v>
      </c>
      <c r="C25" s="44"/>
      <c r="D25" s="44"/>
      <c r="E25" s="43"/>
      <c r="F25" s="45">
        <f t="shared" si="14"/>
        <v>24.78</v>
      </c>
      <c r="G25" s="45">
        <f t="shared" si="0"/>
        <v>24.78</v>
      </c>
      <c r="H25" s="45">
        <f t="shared" si="1"/>
        <v>0</v>
      </c>
      <c r="I25" s="45"/>
      <c r="J25" s="45"/>
      <c r="K25" s="45"/>
      <c r="L25" s="45"/>
      <c r="M25" s="45"/>
      <c r="N25" s="45"/>
      <c r="O25" s="45"/>
      <c r="P25" s="45">
        <f t="shared" si="3"/>
        <v>0</v>
      </c>
      <c r="Q25" s="45"/>
      <c r="R25" s="45"/>
      <c r="S25" s="45">
        <f t="shared" si="5"/>
        <v>24.78</v>
      </c>
      <c r="T25" s="45">
        <f t="shared" si="6"/>
        <v>24.78</v>
      </c>
      <c r="U25" s="45">
        <v>24.78</v>
      </c>
      <c r="V25" s="75"/>
      <c r="W25" s="45"/>
      <c r="X25" s="45"/>
      <c r="Y25" s="45">
        <f t="shared" si="7"/>
        <v>0</v>
      </c>
      <c r="Z25" s="45"/>
      <c r="AA25" s="45"/>
      <c r="AB25" s="45">
        <f t="shared" si="15"/>
        <v>0</v>
      </c>
      <c r="AC25" s="45"/>
      <c r="AD25" s="45"/>
    </row>
    <row r="26" s="2" customFormat="1" ht="36" customHeight="1" spans="1:30">
      <c r="A26" s="42"/>
      <c r="B26" s="43" t="s">
        <v>58</v>
      </c>
      <c r="C26" s="44"/>
      <c r="D26" s="44"/>
      <c r="E26" s="43"/>
      <c r="F26" s="45">
        <f t="shared" si="14"/>
        <v>242.72</v>
      </c>
      <c r="G26" s="45">
        <f t="shared" ref="G26:G39" si="16">S26-P26-H26</f>
        <v>202.72</v>
      </c>
      <c r="H26" s="45">
        <f t="shared" ref="H26:H39" si="17">SUM(I26:N26)</f>
        <v>0</v>
      </c>
      <c r="I26" s="45"/>
      <c r="J26" s="45"/>
      <c r="K26" s="45"/>
      <c r="L26" s="45"/>
      <c r="M26" s="45"/>
      <c r="N26" s="45"/>
      <c r="O26" s="45"/>
      <c r="P26" s="45">
        <f t="shared" ref="P26:P39" si="18">SUM(Q26:R26)</f>
        <v>40</v>
      </c>
      <c r="Q26" s="45"/>
      <c r="R26" s="45">
        <v>40</v>
      </c>
      <c r="S26" s="45">
        <f t="shared" ref="S26:S39" si="19">T26+Y26+AB26</f>
        <v>242.72</v>
      </c>
      <c r="T26" s="76">
        <f t="shared" ref="T26:T39" si="20">SUM(U26:X26)</f>
        <v>202.72</v>
      </c>
      <c r="U26" s="45">
        <v>176.72</v>
      </c>
      <c r="V26" s="75">
        <v>15.5</v>
      </c>
      <c r="W26" s="45">
        <v>10.5</v>
      </c>
      <c r="X26" s="45"/>
      <c r="Y26" s="45">
        <f t="shared" ref="Y26:Y39" si="21">SUM(Z26:AA26)</f>
        <v>0</v>
      </c>
      <c r="Z26" s="45"/>
      <c r="AA26" s="45"/>
      <c r="AB26" s="45">
        <f t="shared" si="15"/>
        <v>40</v>
      </c>
      <c r="AC26" s="45">
        <v>20</v>
      </c>
      <c r="AD26" s="45">
        <v>20</v>
      </c>
    </row>
    <row r="27" s="1" customFormat="1" ht="36" customHeight="1" spans="1:30">
      <c r="A27" s="36" t="s">
        <v>59</v>
      </c>
      <c r="B27" s="37" t="s">
        <v>24</v>
      </c>
      <c r="C27" s="38">
        <f t="shared" ref="C27:F27" si="22">SUM(C28:C29)</f>
        <v>0</v>
      </c>
      <c r="D27" s="38">
        <f t="shared" si="22"/>
        <v>0</v>
      </c>
      <c r="E27" s="37">
        <f t="shared" si="22"/>
        <v>0</v>
      </c>
      <c r="F27" s="40">
        <f t="shared" si="22"/>
        <v>304.8</v>
      </c>
      <c r="G27" s="35">
        <f t="shared" si="16"/>
        <v>294.8</v>
      </c>
      <c r="H27" s="35">
        <f t="shared" si="17"/>
        <v>0</v>
      </c>
      <c r="I27" s="40">
        <f t="shared" ref="I27:N27" si="23">SUM(I28:I29)</f>
        <v>0</v>
      </c>
      <c r="J27" s="40">
        <f t="shared" si="23"/>
        <v>0</v>
      </c>
      <c r="K27" s="40">
        <f t="shared" si="23"/>
        <v>0</v>
      </c>
      <c r="L27" s="40">
        <f t="shared" si="23"/>
        <v>0</v>
      </c>
      <c r="M27" s="40">
        <f t="shared" si="23"/>
        <v>0</v>
      </c>
      <c r="N27" s="40">
        <f t="shared" si="23"/>
        <v>0</v>
      </c>
      <c r="O27" s="40">
        <f t="shared" ref="O27" si="24">SUM(O28:O29)</f>
        <v>0</v>
      </c>
      <c r="P27" s="35">
        <f t="shared" si="18"/>
        <v>10</v>
      </c>
      <c r="Q27" s="40">
        <f t="shared" ref="Q27:X27" si="25">SUM(Q28:Q29)</f>
        <v>0</v>
      </c>
      <c r="R27" s="40">
        <f t="shared" si="25"/>
        <v>10</v>
      </c>
      <c r="S27" s="35">
        <f t="shared" si="19"/>
        <v>304.8</v>
      </c>
      <c r="T27" s="77">
        <f t="shared" si="20"/>
        <v>294.8</v>
      </c>
      <c r="U27" s="40">
        <f t="shared" si="25"/>
        <v>269.1</v>
      </c>
      <c r="V27" s="78">
        <f t="shared" si="25"/>
        <v>16.7</v>
      </c>
      <c r="W27" s="40">
        <f t="shared" si="25"/>
        <v>9</v>
      </c>
      <c r="X27" s="40">
        <f t="shared" si="25"/>
        <v>0</v>
      </c>
      <c r="Y27" s="35">
        <f t="shared" si="21"/>
        <v>0</v>
      </c>
      <c r="Z27" s="40">
        <f t="shared" ref="Z27:AD27" si="26">SUM(Z28:Z29)</f>
        <v>0</v>
      </c>
      <c r="AA27" s="40">
        <f t="shared" si="26"/>
        <v>0</v>
      </c>
      <c r="AB27" s="40">
        <f t="shared" si="26"/>
        <v>10</v>
      </c>
      <c r="AC27" s="40">
        <f t="shared" si="26"/>
        <v>10</v>
      </c>
      <c r="AD27" s="40">
        <f t="shared" si="26"/>
        <v>0</v>
      </c>
    </row>
    <row r="28" s="1" customFormat="1" ht="36" customHeight="1" spans="1:30">
      <c r="A28" s="36"/>
      <c r="B28" s="37" t="s">
        <v>60</v>
      </c>
      <c r="C28" s="38"/>
      <c r="D28" s="38"/>
      <c r="E28" s="37"/>
      <c r="F28" s="35">
        <f>SUM(G28,H28,P28)</f>
        <v>259.88</v>
      </c>
      <c r="G28" s="35">
        <f t="shared" si="16"/>
        <v>249.88</v>
      </c>
      <c r="H28" s="35">
        <f t="shared" si="17"/>
        <v>0</v>
      </c>
      <c r="I28" s="35"/>
      <c r="J28" s="35"/>
      <c r="K28" s="35"/>
      <c r="L28" s="35"/>
      <c r="M28" s="35"/>
      <c r="N28" s="35"/>
      <c r="O28" s="35"/>
      <c r="P28" s="35">
        <f t="shared" si="18"/>
        <v>10</v>
      </c>
      <c r="Q28" s="35"/>
      <c r="R28" s="35">
        <v>10</v>
      </c>
      <c r="S28" s="35">
        <f t="shared" si="19"/>
        <v>259.88</v>
      </c>
      <c r="T28" s="77">
        <f t="shared" si="20"/>
        <v>249.88</v>
      </c>
      <c r="U28" s="35">
        <v>231.18</v>
      </c>
      <c r="V28" s="79">
        <v>13.7</v>
      </c>
      <c r="W28" s="35">
        <v>5</v>
      </c>
      <c r="X28" s="35"/>
      <c r="Y28" s="35">
        <f t="shared" si="21"/>
        <v>0</v>
      </c>
      <c r="Z28" s="35"/>
      <c r="AA28" s="35"/>
      <c r="AB28" s="35">
        <f>SUM(AC28:AD28)</f>
        <v>10</v>
      </c>
      <c r="AC28" s="35">
        <v>10</v>
      </c>
      <c r="AD28" s="35"/>
    </row>
    <row r="29" s="1" customFormat="1" ht="36" customHeight="1" spans="1:30">
      <c r="A29" s="36"/>
      <c r="B29" s="37" t="s">
        <v>61</v>
      </c>
      <c r="C29" s="38"/>
      <c r="D29" s="38"/>
      <c r="E29" s="37"/>
      <c r="F29" s="35">
        <f>SUM(G29,H29,P29)</f>
        <v>44.92</v>
      </c>
      <c r="G29" s="35">
        <f t="shared" si="16"/>
        <v>44.92</v>
      </c>
      <c r="H29" s="35">
        <f t="shared" si="17"/>
        <v>0</v>
      </c>
      <c r="I29" s="35"/>
      <c r="J29" s="35"/>
      <c r="K29" s="35"/>
      <c r="L29" s="35"/>
      <c r="M29" s="35"/>
      <c r="N29" s="35"/>
      <c r="O29" s="35"/>
      <c r="P29" s="35">
        <f t="shared" si="18"/>
        <v>0</v>
      </c>
      <c r="Q29" s="35"/>
      <c r="R29" s="35"/>
      <c r="S29" s="35">
        <f t="shared" si="19"/>
        <v>44.92</v>
      </c>
      <c r="T29" s="77">
        <f t="shared" si="20"/>
        <v>44.92</v>
      </c>
      <c r="U29" s="35">
        <v>37.92</v>
      </c>
      <c r="V29" s="79">
        <v>3</v>
      </c>
      <c r="W29" s="35">
        <v>4</v>
      </c>
      <c r="X29" s="35"/>
      <c r="Y29" s="35">
        <f t="shared" si="21"/>
        <v>0</v>
      </c>
      <c r="Z29" s="35"/>
      <c r="AA29" s="35"/>
      <c r="AB29" s="35">
        <f>SUM(AC29:AD29)</f>
        <v>0</v>
      </c>
      <c r="AC29" s="35"/>
      <c r="AD29" s="35"/>
    </row>
    <row r="30" s="1" customFormat="1" ht="36" customHeight="1" spans="1:30">
      <c r="A30" s="36" t="s">
        <v>62</v>
      </c>
      <c r="B30" s="37" t="s">
        <v>24</v>
      </c>
      <c r="C30" s="38">
        <f t="shared" ref="C30:F30" si="27">SUM(C31:C37)</f>
        <v>0</v>
      </c>
      <c r="D30" s="38">
        <f t="shared" si="27"/>
        <v>0</v>
      </c>
      <c r="E30" s="37">
        <f t="shared" si="27"/>
        <v>0</v>
      </c>
      <c r="F30" s="40">
        <f t="shared" si="27"/>
        <v>1184.02</v>
      </c>
      <c r="G30" s="35">
        <f t="shared" si="16"/>
        <v>1154.02</v>
      </c>
      <c r="H30" s="35">
        <f t="shared" si="17"/>
        <v>30</v>
      </c>
      <c r="I30" s="40">
        <f t="shared" ref="I30:N30" si="28">SUM(I31:I37)</f>
        <v>0</v>
      </c>
      <c r="J30" s="40">
        <f t="shared" si="28"/>
        <v>0</v>
      </c>
      <c r="K30" s="40">
        <f t="shared" si="28"/>
        <v>30</v>
      </c>
      <c r="L30" s="40">
        <f t="shared" si="28"/>
        <v>0</v>
      </c>
      <c r="M30" s="40">
        <f t="shared" si="28"/>
        <v>0</v>
      </c>
      <c r="N30" s="40">
        <f t="shared" si="28"/>
        <v>0</v>
      </c>
      <c r="O30" s="40">
        <f t="shared" ref="O30" si="29">SUM(O31:O37)</f>
        <v>0</v>
      </c>
      <c r="P30" s="35">
        <f t="shared" si="18"/>
        <v>0</v>
      </c>
      <c r="Q30" s="40">
        <f t="shared" ref="Q30:X30" si="30">SUM(Q31:Q37)</f>
        <v>0</v>
      </c>
      <c r="R30" s="40">
        <f t="shared" si="30"/>
        <v>0</v>
      </c>
      <c r="S30" s="35">
        <f t="shared" si="19"/>
        <v>1184.02</v>
      </c>
      <c r="T30" s="77">
        <f t="shared" si="20"/>
        <v>1139.02</v>
      </c>
      <c r="U30" s="40">
        <f t="shared" si="30"/>
        <v>1027.12</v>
      </c>
      <c r="V30" s="78">
        <f t="shared" si="30"/>
        <v>47.7</v>
      </c>
      <c r="W30" s="78">
        <f t="shared" si="30"/>
        <v>44.2</v>
      </c>
      <c r="X30" s="40">
        <f t="shared" si="30"/>
        <v>20</v>
      </c>
      <c r="Y30" s="35">
        <f t="shared" si="21"/>
        <v>45</v>
      </c>
      <c r="Z30" s="40">
        <f t="shared" ref="Z30:AD30" si="31">SUM(Z31:Z37)</f>
        <v>35</v>
      </c>
      <c r="AA30" s="40">
        <f t="shared" si="31"/>
        <v>10</v>
      </c>
      <c r="AB30" s="40">
        <f t="shared" si="31"/>
        <v>0</v>
      </c>
      <c r="AC30" s="40">
        <f t="shared" si="31"/>
        <v>0</v>
      </c>
      <c r="AD30" s="40">
        <f t="shared" si="31"/>
        <v>0</v>
      </c>
    </row>
    <row r="31" s="1" customFormat="1" ht="36" customHeight="1" spans="1:30">
      <c r="A31" s="41"/>
      <c r="B31" s="37" t="s">
        <v>63</v>
      </c>
      <c r="C31" s="38"/>
      <c r="D31" s="38"/>
      <c r="E31" s="37"/>
      <c r="F31" s="35">
        <f t="shared" ref="F31:F37" si="32">SUM(G31,H31,P31)</f>
        <v>701.27</v>
      </c>
      <c r="G31" s="35">
        <f t="shared" si="16"/>
        <v>701.27</v>
      </c>
      <c r="H31" s="35">
        <f t="shared" si="17"/>
        <v>0</v>
      </c>
      <c r="I31" s="35"/>
      <c r="J31" s="35"/>
      <c r="K31" s="35"/>
      <c r="L31" s="35"/>
      <c r="M31" s="35"/>
      <c r="N31" s="35"/>
      <c r="O31" s="35"/>
      <c r="P31" s="35">
        <f t="shared" si="18"/>
        <v>0</v>
      </c>
      <c r="Q31" s="35"/>
      <c r="R31" s="35"/>
      <c r="S31" s="35">
        <f t="shared" si="19"/>
        <v>701.27</v>
      </c>
      <c r="T31" s="77">
        <f t="shared" si="20"/>
        <v>666.27</v>
      </c>
      <c r="U31" s="35">
        <v>644.57</v>
      </c>
      <c r="V31" s="79">
        <v>21.7</v>
      </c>
      <c r="W31" s="35"/>
      <c r="X31" s="35"/>
      <c r="Y31" s="35">
        <f t="shared" si="21"/>
        <v>35</v>
      </c>
      <c r="Z31" s="35">
        <v>35</v>
      </c>
      <c r="AA31" s="35"/>
      <c r="AB31" s="35">
        <f t="shared" ref="AB31:AB37" si="33">SUM(AC31:AD31)</f>
        <v>0</v>
      </c>
      <c r="AC31" s="35"/>
      <c r="AD31" s="35"/>
    </row>
    <row r="32" s="1" customFormat="1" ht="36" customHeight="1" spans="1:30">
      <c r="A32" s="41"/>
      <c r="B32" s="37" t="s">
        <v>64</v>
      </c>
      <c r="C32" s="38"/>
      <c r="D32" s="38"/>
      <c r="E32" s="37"/>
      <c r="F32" s="35">
        <f t="shared" si="32"/>
        <v>25.47</v>
      </c>
      <c r="G32" s="35">
        <f t="shared" si="16"/>
        <v>25.47</v>
      </c>
      <c r="H32" s="35">
        <f t="shared" si="17"/>
        <v>0</v>
      </c>
      <c r="I32" s="35"/>
      <c r="J32" s="35"/>
      <c r="K32" s="35"/>
      <c r="L32" s="35"/>
      <c r="M32" s="35"/>
      <c r="N32" s="35"/>
      <c r="O32" s="35"/>
      <c r="P32" s="35">
        <f t="shared" si="18"/>
        <v>0</v>
      </c>
      <c r="Q32" s="35"/>
      <c r="R32" s="35"/>
      <c r="S32" s="35">
        <f t="shared" si="19"/>
        <v>25.47</v>
      </c>
      <c r="T32" s="77">
        <f t="shared" si="20"/>
        <v>25.47</v>
      </c>
      <c r="U32" s="35">
        <v>20.87</v>
      </c>
      <c r="V32" s="79">
        <v>3</v>
      </c>
      <c r="W32" s="35">
        <v>1.6</v>
      </c>
      <c r="X32" s="35"/>
      <c r="Y32" s="35">
        <f t="shared" si="21"/>
        <v>0</v>
      </c>
      <c r="Z32" s="35"/>
      <c r="AA32" s="35"/>
      <c r="AB32" s="35">
        <f t="shared" si="33"/>
        <v>0</v>
      </c>
      <c r="AC32" s="35"/>
      <c r="AD32" s="35"/>
    </row>
    <row r="33" s="1" customFormat="1" ht="36" customHeight="1" spans="1:30">
      <c r="A33" s="41"/>
      <c r="B33" s="37" t="s">
        <v>65</v>
      </c>
      <c r="C33" s="38"/>
      <c r="D33" s="38"/>
      <c r="E33" s="37"/>
      <c r="F33" s="35">
        <f t="shared" si="32"/>
        <v>102.22</v>
      </c>
      <c r="G33" s="35">
        <f t="shared" si="16"/>
        <v>92.22</v>
      </c>
      <c r="H33" s="35">
        <f t="shared" si="17"/>
        <v>10</v>
      </c>
      <c r="I33" s="35"/>
      <c r="J33" s="35"/>
      <c r="K33" s="35">
        <v>10</v>
      </c>
      <c r="L33" s="35"/>
      <c r="M33" s="35"/>
      <c r="N33" s="35"/>
      <c r="O33" s="35"/>
      <c r="P33" s="35">
        <f t="shared" si="18"/>
        <v>0</v>
      </c>
      <c r="Q33" s="35"/>
      <c r="R33" s="35"/>
      <c r="S33" s="35">
        <f t="shared" si="19"/>
        <v>102.22</v>
      </c>
      <c r="T33" s="77">
        <f t="shared" si="20"/>
        <v>102.22</v>
      </c>
      <c r="U33" s="35">
        <v>68.72</v>
      </c>
      <c r="V33" s="79">
        <v>4.5</v>
      </c>
      <c r="W33" s="35">
        <v>19</v>
      </c>
      <c r="X33" s="35">
        <v>10</v>
      </c>
      <c r="Y33" s="35">
        <f t="shared" si="21"/>
        <v>0</v>
      </c>
      <c r="Z33" s="35"/>
      <c r="AA33" s="35"/>
      <c r="AB33" s="35">
        <f t="shared" si="33"/>
        <v>0</v>
      </c>
      <c r="AC33" s="35"/>
      <c r="AD33" s="35"/>
    </row>
    <row r="34" s="1" customFormat="1" ht="36" customHeight="1" spans="1:30">
      <c r="A34" s="41"/>
      <c r="B34" s="37" t="s">
        <v>66</v>
      </c>
      <c r="C34" s="38"/>
      <c r="D34" s="38"/>
      <c r="E34" s="37"/>
      <c r="F34" s="35">
        <f t="shared" si="32"/>
        <v>42.78</v>
      </c>
      <c r="G34" s="35">
        <f t="shared" si="16"/>
        <v>42.78</v>
      </c>
      <c r="H34" s="35">
        <f t="shared" si="17"/>
        <v>0</v>
      </c>
      <c r="I34" s="35"/>
      <c r="J34" s="35"/>
      <c r="K34" s="35"/>
      <c r="L34" s="35"/>
      <c r="M34" s="35"/>
      <c r="N34" s="35"/>
      <c r="O34" s="35"/>
      <c r="P34" s="35">
        <f t="shared" si="18"/>
        <v>0</v>
      </c>
      <c r="Q34" s="35"/>
      <c r="R34" s="35"/>
      <c r="S34" s="35">
        <f t="shared" si="19"/>
        <v>42.78</v>
      </c>
      <c r="T34" s="77">
        <f t="shared" si="20"/>
        <v>42.78</v>
      </c>
      <c r="U34" s="35">
        <v>38.68</v>
      </c>
      <c r="V34" s="79">
        <v>2.5</v>
      </c>
      <c r="W34" s="35">
        <v>1.6</v>
      </c>
      <c r="X34" s="35"/>
      <c r="Y34" s="35">
        <f t="shared" si="21"/>
        <v>0</v>
      </c>
      <c r="Z34" s="35"/>
      <c r="AA34" s="35"/>
      <c r="AB34" s="35">
        <f t="shared" si="33"/>
        <v>0</v>
      </c>
      <c r="AC34" s="35"/>
      <c r="AD34" s="35"/>
    </row>
    <row r="35" s="1" customFormat="1" ht="36" customHeight="1" spans="1:30">
      <c r="A35" s="41"/>
      <c r="B35" s="37" t="s">
        <v>67</v>
      </c>
      <c r="C35" s="38"/>
      <c r="D35" s="38"/>
      <c r="E35" s="37"/>
      <c r="F35" s="35">
        <f t="shared" si="32"/>
        <v>30.64</v>
      </c>
      <c r="G35" s="35">
        <f t="shared" si="16"/>
        <v>30.64</v>
      </c>
      <c r="H35" s="35">
        <f t="shared" si="17"/>
        <v>0</v>
      </c>
      <c r="I35" s="35"/>
      <c r="J35" s="35"/>
      <c r="K35" s="35"/>
      <c r="L35" s="35"/>
      <c r="M35" s="35"/>
      <c r="N35" s="35"/>
      <c r="O35" s="35"/>
      <c r="P35" s="35">
        <f t="shared" si="18"/>
        <v>0</v>
      </c>
      <c r="Q35" s="35"/>
      <c r="R35" s="35"/>
      <c r="S35" s="35">
        <f t="shared" si="19"/>
        <v>30.64</v>
      </c>
      <c r="T35" s="77">
        <f t="shared" si="20"/>
        <v>30.64</v>
      </c>
      <c r="U35" s="35">
        <v>23.14</v>
      </c>
      <c r="V35" s="79">
        <v>2.5</v>
      </c>
      <c r="W35" s="35">
        <v>5</v>
      </c>
      <c r="X35" s="35"/>
      <c r="Y35" s="35">
        <f t="shared" si="21"/>
        <v>0</v>
      </c>
      <c r="Z35" s="35"/>
      <c r="AA35" s="35"/>
      <c r="AB35" s="35">
        <f t="shared" si="33"/>
        <v>0</v>
      </c>
      <c r="AC35" s="35"/>
      <c r="AD35" s="35"/>
    </row>
    <row r="36" s="1" customFormat="1" ht="36" customHeight="1" spans="1:30">
      <c r="A36" s="41"/>
      <c r="B36" s="37" t="s">
        <v>68</v>
      </c>
      <c r="C36" s="38"/>
      <c r="D36" s="38"/>
      <c r="E36" s="37"/>
      <c r="F36" s="35">
        <f t="shared" si="32"/>
        <v>193.76</v>
      </c>
      <c r="G36" s="35">
        <f t="shared" si="16"/>
        <v>173.76</v>
      </c>
      <c r="H36" s="35">
        <f t="shared" si="17"/>
        <v>20</v>
      </c>
      <c r="I36" s="35"/>
      <c r="J36" s="35"/>
      <c r="K36" s="35">
        <v>20</v>
      </c>
      <c r="L36" s="35"/>
      <c r="M36" s="35"/>
      <c r="N36" s="35"/>
      <c r="O36" s="35"/>
      <c r="P36" s="35">
        <f t="shared" si="18"/>
        <v>0</v>
      </c>
      <c r="Q36" s="35"/>
      <c r="R36" s="35"/>
      <c r="S36" s="35">
        <f t="shared" si="19"/>
        <v>193.76</v>
      </c>
      <c r="T36" s="77">
        <f t="shared" si="20"/>
        <v>183.76</v>
      </c>
      <c r="U36" s="35">
        <v>159.26</v>
      </c>
      <c r="V36" s="79">
        <v>9.5</v>
      </c>
      <c r="W36" s="35">
        <v>5</v>
      </c>
      <c r="X36" s="35">
        <v>10</v>
      </c>
      <c r="Y36" s="35">
        <f t="shared" si="21"/>
        <v>10</v>
      </c>
      <c r="Z36" s="35"/>
      <c r="AA36" s="35">
        <v>10</v>
      </c>
      <c r="AB36" s="35">
        <f t="shared" si="33"/>
        <v>0</v>
      </c>
      <c r="AC36" s="35"/>
      <c r="AD36" s="35"/>
    </row>
    <row r="37" s="1" customFormat="1" ht="36" customHeight="1" spans="1:30">
      <c r="A37" s="41"/>
      <c r="B37" s="37" t="s">
        <v>69</v>
      </c>
      <c r="C37" s="38"/>
      <c r="D37" s="38"/>
      <c r="E37" s="37"/>
      <c r="F37" s="35">
        <f t="shared" si="32"/>
        <v>87.88</v>
      </c>
      <c r="G37" s="35">
        <f t="shared" si="16"/>
        <v>87.88</v>
      </c>
      <c r="H37" s="35">
        <f t="shared" si="17"/>
        <v>0</v>
      </c>
      <c r="I37" s="35"/>
      <c r="J37" s="35"/>
      <c r="K37" s="35"/>
      <c r="L37" s="35"/>
      <c r="M37" s="35"/>
      <c r="N37" s="35"/>
      <c r="O37" s="35"/>
      <c r="P37" s="35">
        <f t="shared" si="18"/>
        <v>0</v>
      </c>
      <c r="Q37" s="35"/>
      <c r="R37" s="35"/>
      <c r="S37" s="35">
        <f t="shared" si="19"/>
        <v>87.88</v>
      </c>
      <c r="T37" s="77">
        <f t="shared" si="20"/>
        <v>87.88</v>
      </c>
      <c r="U37" s="35">
        <v>71.88</v>
      </c>
      <c r="V37" s="79">
        <v>4</v>
      </c>
      <c r="W37" s="35">
        <v>12</v>
      </c>
      <c r="X37" s="35"/>
      <c r="Y37" s="35">
        <f t="shared" si="21"/>
        <v>0</v>
      </c>
      <c r="Z37" s="35"/>
      <c r="AA37" s="35"/>
      <c r="AB37" s="35">
        <f t="shared" si="33"/>
        <v>0</v>
      </c>
      <c r="AC37" s="35"/>
      <c r="AD37" s="35"/>
    </row>
    <row r="38" s="1" customFormat="1" ht="36" hidden="1" customHeight="1" spans="1:30">
      <c r="A38" s="36" t="s">
        <v>70</v>
      </c>
      <c r="B38" s="37" t="s">
        <v>24</v>
      </c>
      <c r="C38" s="38">
        <f>SUM(C39:C39)</f>
        <v>0</v>
      </c>
      <c r="D38" s="38">
        <f>SUM(D39:D39)</f>
        <v>0</v>
      </c>
      <c r="E38" s="37">
        <f>SUM(E39:E39)</f>
        <v>0</v>
      </c>
      <c r="F38" s="40">
        <f>SUM(F39:F39)</f>
        <v>0</v>
      </c>
      <c r="G38" s="35">
        <f t="shared" si="16"/>
        <v>0</v>
      </c>
      <c r="H38" s="35">
        <f t="shared" si="17"/>
        <v>0</v>
      </c>
      <c r="I38" s="40">
        <f t="shared" ref="I38:O38" si="34">SUM(I39:I39)</f>
        <v>0</v>
      </c>
      <c r="J38" s="40">
        <f t="shared" si="34"/>
        <v>0</v>
      </c>
      <c r="K38" s="40">
        <f t="shared" si="34"/>
        <v>0</v>
      </c>
      <c r="L38" s="40">
        <f t="shared" si="34"/>
        <v>0</v>
      </c>
      <c r="M38" s="40">
        <f t="shared" si="34"/>
        <v>0</v>
      </c>
      <c r="N38" s="40">
        <f t="shared" si="34"/>
        <v>0</v>
      </c>
      <c r="O38" s="40">
        <f t="shared" si="34"/>
        <v>0</v>
      </c>
      <c r="P38" s="35">
        <f t="shared" si="18"/>
        <v>0</v>
      </c>
      <c r="Q38" s="40">
        <f t="shared" ref="Q38:X38" si="35">SUM(Q39:Q39)</f>
        <v>0</v>
      </c>
      <c r="R38" s="40">
        <f t="shared" si="35"/>
        <v>0</v>
      </c>
      <c r="S38" s="35">
        <f t="shared" si="19"/>
        <v>0</v>
      </c>
      <c r="T38" s="77">
        <f t="shared" si="20"/>
        <v>0</v>
      </c>
      <c r="U38" s="40">
        <f t="shared" si="35"/>
        <v>0</v>
      </c>
      <c r="V38" s="78">
        <f t="shared" si="35"/>
        <v>0</v>
      </c>
      <c r="W38" s="40">
        <f t="shared" si="35"/>
        <v>0</v>
      </c>
      <c r="X38" s="40">
        <f t="shared" si="35"/>
        <v>0</v>
      </c>
      <c r="Y38" s="35">
        <f t="shared" si="21"/>
        <v>0</v>
      </c>
      <c r="Z38" s="40">
        <f>SUM(Z39:Z39)</f>
        <v>0</v>
      </c>
      <c r="AA38" s="40">
        <f>SUM(AA39:AA39)</f>
        <v>0</v>
      </c>
      <c r="AB38" s="40">
        <f>SUM(AB39:AB39)</f>
        <v>0</v>
      </c>
      <c r="AC38" s="40">
        <f>SUM(AC39:AC39)</f>
        <v>0</v>
      </c>
      <c r="AD38" s="40">
        <f>SUM(AD39:AD39)</f>
        <v>0</v>
      </c>
    </row>
    <row r="39" s="1" customFormat="1" ht="36" hidden="1" customHeight="1" spans="1:30">
      <c r="A39" s="36"/>
      <c r="B39" s="37" t="s">
        <v>71</v>
      </c>
      <c r="C39" s="38"/>
      <c r="D39" s="38"/>
      <c r="E39" s="37"/>
      <c r="F39" s="35">
        <f>SUM(G39,H39,P39)</f>
        <v>0</v>
      </c>
      <c r="G39" s="35">
        <f t="shared" si="16"/>
        <v>0</v>
      </c>
      <c r="H39" s="35">
        <f t="shared" si="17"/>
        <v>0</v>
      </c>
      <c r="I39" s="35"/>
      <c r="J39" s="35"/>
      <c r="K39" s="35"/>
      <c r="L39" s="35"/>
      <c r="M39" s="35"/>
      <c r="N39" s="35"/>
      <c r="O39" s="35"/>
      <c r="P39" s="35">
        <f t="shared" si="18"/>
        <v>0</v>
      </c>
      <c r="Q39" s="35"/>
      <c r="R39" s="35"/>
      <c r="S39" s="35">
        <f t="shared" si="19"/>
        <v>0</v>
      </c>
      <c r="T39" s="77">
        <f t="shared" si="20"/>
        <v>0</v>
      </c>
      <c r="U39" s="35"/>
      <c r="V39" s="79"/>
      <c r="W39" s="35"/>
      <c r="X39" s="35"/>
      <c r="Y39" s="35">
        <f t="shared" si="21"/>
        <v>0</v>
      </c>
      <c r="Z39" s="35"/>
      <c r="AA39" s="35"/>
      <c r="AB39" s="35">
        <f>SUM(AC39:AD39)</f>
        <v>0</v>
      </c>
      <c r="AC39" s="35"/>
      <c r="AD39" s="35"/>
    </row>
    <row r="40" s="1" customFormat="1" ht="36" customHeight="1" spans="1:30">
      <c r="A40" s="36" t="s">
        <v>72</v>
      </c>
      <c r="B40" s="37" t="s">
        <v>73</v>
      </c>
      <c r="C40" s="38"/>
      <c r="D40" s="38"/>
      <c r="E40" s="37"/>
      <c r="F40" s="35">
        <f>SUM(G40,H40,P40)</f>
        <v>347.22</v>
      </c>
      <c r="G40" s="35">
        <f t="shared" ref="G40:G64" si="36">S40-P40-H40</f>
        <v>282.22</v>
      </c>
      <c r="H40" s="35">
        <f t="shared" ref="H40:H64" si="37">SUM(I40:N40)</f>
        <v>15</v>
      </c>
      <c r="I40" s="35"/>
      <c r="J40" s="35"/>
      <c r="K40" s="35"/>
      <c r="L40" s="35">
        <v>15</v>
      </c>
      <c r="M40" s="35"/>
      <c r="N40" s="35"/>
      <c r="O40" s="35"/>
      <c r="P40" s="35">
        <f t="shared" ref="P40:P64" si="38">SUM(Q40:R40)</f>
        <v>50</v>
      </c>
      <c r="Q40" s="35"/>
      <c r="R40" s="35">
        <v>50</v>
      </c>
      <c r="S40" s="35">
        <f t="shared" ref="S40:S64" si="39">T40+Y40+AB40</f>
        <v>347.22</v>
      </c>
      <c r="T40" s="77">
        <f t="shared" ref="T40:T64" si="40">SUM(U40:X40)</f>
        <v>290.22</v>
      </c>
      <c r="U40" s="35">
        <v>218.52</v>
      </c>
      <c r="V40" s="79">
        <v>6.8</v>
      </c>
      <c r="W40" s="35">
        <v>56.9</v>
      </c>
      <c r="X40" s="35">
        <v>8</v>
      </c>
      <c r="Y40" s="35">
        <f t="shared" ref="Y40:Y64" si="41">SUM(Z40:AA40)</f>
        <v>7</v>
      </c>
      <c r="Z40" s="35"/>
      <c r="AA40" s="35">
        <v>7</v>
      </c>
      <c r="AB40" s="35">
        <f>SUM(AC40:AD40)</f>
        <v>50</v>
      </c>
      <c r="AC40" s="35">
        <v>25</v>
      </c>
      <c r="AD40" s="35">
        <v>25</v>
      </c>
    </row>
    <row r="41" s="1" customFormat="1" ht="36" customHeight="1" spans="1:30">
      <c r="A41" s="36" t="s">
        <v>74</v>
      </c>
      <c r="B41" s="37" t="s">
        <v>24</v>
      </c>
      <c r="C41" s="38">
        <f t="shared" ref="C41:F41" si="42">SUM(C42:C43)</f>
        <v>0</v>
      </c>
      <c r="D41" s="38">
        <f t="shared" si="42"/>
        <v>0</v>
      </c>
      <c r="E41" s="37">
        <f t="shared" si="42"/>
        <v>0</v>
      </c>
      <c r="F41" s="40">
        <f t="shared" si="42"/>
        <v>709.6</v>
      </c>
      <c r="G41" s="35">
        <f t="shared" si="36"/>
        <v>659.6</v>
      </c>
      <c r="H41" s="35">
        <f t="shared" si="37"/>
        <v>0</v>
      </c>
      <c r="I41" s="40">
        <f t="shared" ref="I41:N41" si="43">SUM(I42:I43)</f>
        <v>0</v>
      </c>
      <c r="J41" s="40">
        <f t="shared" si="43"/>
        <v>0</v>
      </c>
      <c r="K41" s="40">
        <f t="shared" si="43"/>
        <v>0</v>
      </c>
      <c r="L41" s="40">
        <f t="shared" si="43"/>
        <v>0</v>
      </c>
      <c r="M41" s="40">
        <f t="shared" si="43"/>
        <v>0</v>
      </c>
      <c r="N41" s="40">
        <f t="shared" si="43"/>
        <v>0</v>
      </c>
      <c r="O41" s="40">
        <f t="shared" ref="O41" si="44">SUM(O42:O43)</f>
        <v>0</v>
      </c>
      <c r="P41" s="35">
        <f t="shared" si="38"/>
        <v>50</v>
      </c>
      <c r="Q41" s="40">
        <f t="shared" ref="Q41:X41" si="45">SUM(Q42:Q43)</f>
        <v>0</v>
      </c>
      <c r="R41" s="40">
        <f t="shared" si="45"/>
        <v>50</v>
      </c>
      <c r="S41" s="35">
        <f t="shared" si="39"/>
        <v>709.6</v>
      </c>
      <c r="T41" s="77">
        <f t="shared" si="40"/>
        <v>659.6</v>
      </c>
      <c r="U41" s="40">
        <f t="shared" si="45"/>
        <v>578.3</v>
      </c>
      <c r="V41" s="78">
        <f t="shared" si="45"/>
        <v>41.3</v>
      </c>
      <c r="W41" s="78">
        <f t="shared" si="45"/>
        <v>40</v>
      </c>
      <c r="X41" s="40">
        <f t="shared" si="45"/>
        <v>0</v>
      </c>
      <c r="Y41" s="35">
        <f t="shared" si="41"/>
        <v>0</v>
      </c>
      <c r="Z41" s="40">
        <f t="shared" ref="Z41:AD41" si="46">SUM(Z42:Z43)</f>
        <v>0</v>
      </c>
      <c r="AA41" s="40">
        <f t="shared" si="46"/>
        <v>0</v>
      </c>
      <c r="AB41" s="40">
        <f t="shared" si="46"/>
        <v>50</v>
      </c>
      <c r="AC41" s="40">
        <f t="shared" si="46"/>
        <v>25</v>
      </c>
      <c r="AD41" s="40">
        <f t="shared" si="46"/>
        <v>25</v>
      </c>
    </row>
    <row r="42" s="1" customFormat="1" ht="36" customHeight="1" spans="1:30">
      <c r="A42" s="41"/>
      <c r="B42" s="37" t="s">
        <v>75</v>
      </c>
      <c r="C42" s="38"/>
      <c r="D42" s="38"/>
      <c r="E42" s="37"/>
      <c r="F42" s="35">
        <f t="shared" ref="F42:F47" si="47">SUM(G42,H42,P42)</f>
        <v>541.08</v>
      </c>
      <c r="G42" s="35">
        <f t="shared" si="36"/>
        <v>491.08</v>
      </c>
      <c r="H42" s="35">
        <f t="shared" si="37"/>
        <v>0</v>
      </c>
      <c r="I42" s="35"/>
      <c r="J42" s="35"/>
      <c r="K42" s="35"/>
      <c r="L42" s="35"/>
      <c r="M42" s="35"/>
      <c r="N42" s="35"/>
      <c r="O42" s="35"/>
      <c r="P42" s="35">
        <f t="shared" si="38"/>
        <v>50</v>
      </c>
      <c r="Q42" s="35"/>
      <c r="R42" s="35">
        <v>50</v>
      </c>
      <c r="S42" s="35">
        <f t="shared" si="39"/>
        <v>541.08</v>
      </c>
      <c r="T42" s="77">
        <f t="shared" si="40"/>
        <v>491.08</v>
      </c>
      <c r="U42" s="35">
        <v>429.28</v>
      </c>
      <c r="V42" s="79">
        <v>30.8</v>
      </c>
      <c r="W42" s="35">
        <v>31</v>
      </c>
      <c r="X42" s="35"/>
      <c r="Y42" s="35">
        <f t="shared" si="41"/>
        <v>0</v>
      </c>
      <c r="Z42" s="35"/>
      <c r="AA42" s="35"/>
      <c r="AB42" s="35">
        <f t="shared" ref="AB42:AB47" si="48">SUM(AC42:AD42)</f>
        <v>50</v>
      </c>
      <c r="AC42" s="35">
        <v>25</v>
      </c>
      <c r="AD42" s="35">
        <v>25</v>
      </c>
    </row>
    <row r="43" s="1" customFormat="1" ht="36" customHeight="1" spans="1:30">
      <c r="A43" s="41"/>
      <c r="B43" s="37" t="s">
        <v>76</v>
      </c>
      <c r="C43" s="38"/>
      <c r="D43" s="38"/>
      <c r="E43" s="37"/>
      <c r="F43" s="35">
        <f t="shared" si="47"/>
        <v>168.52</v>
      </c>
      <c r="G43" s="35">
        <f t="shared" si="36"/>
        <v>168.52</v>
      </c>
      <c r="H43" s="35">
        <f t="shared" si="37"/>
        <v>0</v>
      </c>
      <c r="I43" s="35"/>
      <c r="J43" s="35"/>
      <c r="K43" s="35"/>
      <c r="L43" s="35"/>
      <c r="M43" s="35"/>
      <c r="N43" s="35"/>
      <c r="O43" s="35"/>
      <c r="P43" s="35">
        <f t="shared" si="38"/>
        <v>0</v>
      </c>
      <c r="Q43" s="35"/>
      <c r="R43" s="35"/>
      <c r="S43" s="35">
        <f t="shared" si="39"/>
        <v>168.52</v>
      </c>
      <c r="T43" s="77">
        <f t="shared" si="40"/>
        <v>168.52</v>
      </c>
      <c r="U43" s="35">
        <v>149.02</v>
      </c>
      <c r="V43" s="79">
        <v>10.5</v>
      </c>
      <c r="W43" s="35">
        <v>9</v>
      </c>
      <c r="X43" s="35"/>
      <c r="Y43" s="35">
        <f t="shared" si="41"/>
        <v>0</v>
      </c>
      <c r="Z43" s="35"/>
      <c r="AA43" s="35"/>
      <c r="AB43" s="35">
        <f t="shared" si="48"/>
        <v>0</v>
      </c>
      <c r="AC43" s="35"/>
      <c r="AD43" s="35"/>
    </row>
    <row r="44" s="1" customFormat="1" ht="36" customHeight="1" spans="1:30">
      <c r="A44" s="36" t="s">
        <v>77</v>
      </c>
      <c r="B44" s="37" t="s">
        <v>78</v>
      </c>
      <c r="C44" s="38"/>
      <c r="D44" s="38"/>
      <c r="E44" s="37"/>
      <c r="F44" s="35">
        <f t="shared" si="47"/>
        <v>480.06</v>
      </c>
      <c r="G44" s="35">
        <f t="shared" si="36"/>
        <v>480.06</v>
      </c>
      <c r="H44" s="35">
        <f t="shared" si="37"/>
        <v>0</v>
      </c>
      <c r="I44" s="35"/>
      <c r="J44" s="35"/>
      <c r="K44" s="35"/>
      <c r="L44" s="35"/>
      <c r="M44" s="35"/>
      <c r="N44" s="35"/>
      <c r="O44" s="35"/>
      <c r="P44" s="35">
        <f t="shared" si="38"/>
        <v>0</v>
      </c>
      <c r="Q44" s="35"/>
      <c r="R44" s="35"/>
      <c r="S44" s="35">
        <f t="shared" si="39"/>
        <v>480.06</v>
      </c>
      <c r="T44" s="77">
        <f t="shared" si="40"/>
        <v>480.06</v>
      </c>
      <c r="U44" s="35">
        <v>343.16</v>
      </c>
      <c r="V44" s="79">
        <v>112.5</v>
      </c>
      <c r="W44" s="35">
        <v>14.4</v>
      </c>
      <c r="X44" s="35">
        <v>10</v>
      </c>
      <c r="Y44" s="35">
        <f t="shared" si="41"/>
        <v>0</v>
      </c>
      <c r="Z44" s="35"/>
      <c r="AA44" s="35"/>
      <c r="AB44" s="35">
        <f t="shared" si="48"/>
        <v>0</v>
      </c>
      <c r="AC44" s="35"/>
      <c r="AD44" s="35"/>
    </row>
    <row r="45" s="1" customFormat="1" ht="36" customHeight="1" spans="1:30">
      <c r="A45" s="36"/>
      <c r="B45" s="37" t="s">
        <v>79</v>
      </c>
      <c r="C45" s="38"/>
      <c r="D45" s="38"/>
      <c r="E45" s="37"/>
      <c r="F45" s="35">
        <f t="shared" si="47"/>
        <v>83.14</v>
      </c>
      <c r="G45" s="35">
        <f t="shared" si="36"/>
        <v>73.14</v>
      </c>
      <c r="H45" s="35">
        <f t="shared" si="37"/>
        <v>10</v>
      </c>
      <c r="I45" s="35"/>
      <c r="J45" s="35"/>
      <c r="K45" s="35"/>
      <c r="L45" s="35">
        <v>10</v>
      </c>
      <c r="M45" s="35"/>
      <c r="N45" s="35"/>
      <c r="O45" s="35"/>
      <c r="P45" s="35">
        <f t="shared" si="38"/>
        <v>0</v>
      </c>
      <c r="Q45" s="35"/>
      <c r="R45" s="35"/>
      <c r="S45" s="35">
        <f t="shared" si="39"/>
        <v>83.14</v>
      </c>
      <c r="T45" s="77">
        <f t="shared" si="40"/>
        <v>83.14</v>
      </c>
      <c r="U45" s="35">
        <v>35.14</v>
      </c>
      <c r="V45" s="79">
        <v>8</v>
      </c>
      <c r="W45" s="35">
        <v>40</v>
      </c>
      <c r="X45" s="35"/>
      <c r="Y45" s="35">
        <f t="shared" si="41"/>
        <v>0</v>
      </c>
      <c r="Z45" s="35"/>
      <c r="AA45" s="35"/>
      <c r="AB45" s="35">
        <f t="shared" si="48"/>
        <v>0</v>
      </c>
      <c r="AC45" s="35"/>
      <c r="AD45" s="35"/>
    </row>
    <row r="46" s="2" customFormat="1" ht="36" customHeight="1" spans="1:30">
      <c r="A46" s="46" t="s">
        <v>80</v>
      </c>
      <c r="B46" s="43" t="s">
        <v>81</v>
      </c>
      <c r="C46" s="44"/>
      <c r="D46" s="44"/>
      <c r="E46" s="43"/>
      <c r="F46" s="45">
        <f t="shared" si="47"/>
        <v>636.42</v>
      </c>
      <c r="G46" s="45">
        <f t="shared" si="36"/>
        <v>624.42</v>
      </c>
      <c r="H46" s="45">
        <f t="shared" si="37"/>
        <v>6</v>
      </c>
      <c r="I46" s="45"/>
      <c r="J46" s="45"/>
      <c r="K46" s="45"/>
      <c r="L46" s="45">
        <v>6</v>
      </c>
      <c r="M46" s="45"/>
      <c r="N46" s="45"/>
      <c r="O46" s="45"/>
      <c r="P46" s="45">
        <f t="shared" si="38"/>
        <v>6</v>
      </c>
      <c r="Q46" s="45"/>
      <c r="R46" s="45">
        <v>6</v>
      </c>
      <c r="S46" s="45">
        <f t="shared" si="39"/>
        <v>636.42</v>
      </c>
      <c r="T46" s="76">
        <f t="shared" si="40"/>
        <v>630.42</v>
      </c>
      <c r="U46" s="45">
        <v>517.02</v>
      </c>
      <c r="V46" s="75">
        <v>26</v>
      </c>
      <c r="W46" s="45">
        <v>81.4</v>
      </c>
      <c r="X46" s="45">
        <v>6</v>
      </c>
      <c r="Y46" s="45">
        <f t="shared" si="41"/>
        <v>0</v>
      </c>
      <c r="Z46" s="45"/>
      <c r="AA46" s="45"/>
      <c r="AB46" s="45">
        <f t="shared" si="48"/>
        <v>6</v>
      </c>
      <c r="AC46" s="45">
        <v>6</v>
      </c>
      <c r="AD46" s="45"/>
    </row>
    <row r="47" s="1" customFormat="1" ht="36" customHeight="1" spans="1:30">
      <c r="A47" s="36" t="s">
        <v>82</v>
      </c>
      <c r="B47" s="37" t="s">
        <v>83</v>
      </c>
      <c r="C47" s="47"/>
      <c r="D47" s="47"/>
      <c r="E47" s="37"/>
      <c r="F47" s="35">
        <f t="shared" si="47"/>
        <v>138.84</v>
      </c>
      <c r="G47" s="35">
        <f t="shared" si="36"/>
        <v>138.84</v>
      </c>
      <c r="H47" s="35">
        <f t="shared" si="37"/>
        <v>0</v>
      </c>
      <c r="I47" s="35"/>
      <c r="J47" s="35"/>
      <c r="K47" s="35"/>
      <c r="L47" s="35"/>
      <c r="M47" s="35"/>
      <c r="N47" s="35"/>
      <c r="O47" s="35"/>
      <c r="P47" s="35">
        <f t="shared" si="38"/>
        <v>0</v>
      </c>
      <c r="Q47" s="35"/>
      <c r="R47" s="35"/>
      <c r="S47" s="35">
        <f t="shared" si="39"/>
        <v>138.84</v>
      </c>
      <c r="T47" s="77">
        <f t="shared" si="40"/>
        <v>138.84</v>
      </c>
      <c r="U47" s="35">
        <v>112.39</v>
      </c>
      <c r="V47" s="79">
        <v>7.7</v>
      </c>
      <c r="W47" s="35">
        <v>18.75</v>
      </c>
      <c r="X47" s="35"/>
      <c r="Y47" s="35">
        <f t="shared" si="41"/>
        <v>0</v>
      </c>
      <c r="Z47" s="35"/>
      <c r="AA47" s="35"/>
      <c r="AB47" s="35">
        <f t="shared" si="48"/>
        <v>0</v>
      </c>
      <c r="AC47" s="35"/>
      <c r="AD47" s="35"/>
    </row>
    <row r="48" s="1" customFormat="1" ht="40" customHeight="1" spans="1:30">
      <c r="A48" s="36" t="s">
        <v>84</v>
      </c>
      <c r="B48" s="37" t="s">
        <v>24</v>
      </c>
      <c r="C48" s="38">
        <f t="shared" ref="C48:F48" si="49">SUM(C49:C49)</f>
        <v>0</v>
      </c>
      <c r="D48" s="38">
        <f t="shared" si="49"/>
        <v>0</v>
      </c>
      <c r="E48" s="37">
        <f t="shared" si="49"/>
        <v>0</v>
      </c>
      <c r="F48" s="40">
        <f t="shared" si="49"/>
        <v>86.47</v>
      </c>
      <c r="G48" s="35">
        <f t="shared" si="36"/>
        <v>69.97</v>
      </c>
      <c r="H48" s="35">
        <f t="shared" si="37"/>
        <v>0</v>
      </c>
      <c r="I48" s="40">
        <f t="shared" ref="I48:O48" si="50">SUM(I49:I49)</f>
        <v>0</v>
      </c>
      <c r="J48" s="40">
        <f t="shared" si="50"/>
        <v>0</v>
      </c>
      <c r="K48" s="40">
        <f t="shared" si="50"/>
        <v>0</v>
      </c>
      <c r="L48" s="40">
        <f t="shared" si="50"/>
        <v>0</v>
      </c>
      <c r="M48" s="40">
        <f t="shared" si="50"/>
        <v>0</v>
      </c>
      <c r="N48" s="40">
        <f t="shared" si="50"/>
        <v>0</v>
      </c>
      <c r="O48" s="40">
        <f t="shared" si="50"/>
        <v>0</v>
      </c>
      <c r="P48" s="35">
        <f t="shared" si="38"/>
        <v>16.5</v>
      </c>
      <c r="Q48" s="40">
        <f t="shared" ref="Q48:X48" si="51">SUM(Q49:Q49)</f>
        <v>0</v>
      </c>
      <c r="R48" s="40">
        <f t="shared" si="51"/>
        <v>16.5</v>
      </c>
      <c r="S48" s="35">
        <f t="shared" si="39"/>
        <v>86.47</v>
      </c>
      <c r="T48" s="77">
        <f t="shared" si="40"/>
        <v>69.97</v>
      </c>
      <c r="U48" s="40">
        <f t="shared" si="51"/>
        <v>61.77</v>
      </c>
      <c r="V48" s="78">
        <f t="shared" si="51"/>
        <v>4.2</v>
      </c>
      <c r="W48" s="78">
        <f t="shared" si="51"/>
        <v>4</v>
      </c>
      <c r="X48" s="40">
        <f t="shared" si="51"/>
        <v>0</v>
      </c>
      <c r="Y48" s="35">
        <f t="shared" si="41"/>
        <v>0</v>
      </c>
      <c r="Z48" s="40">
        <f t="shared" ref="Z48:AD48" si="52">SUM(Z49:Z49)</f>
        <v>0</v>
      </c>
      <c r="AA48" s="40">
        <f t="shared" si="52"/>
        <v>0</v>
      </c>
      <c r="AB48" s="40">
        <f t="shared" si="52"/>
        <v>16.5</v>
      </c>
      <c r="AC48" s="40">
        <f t="shared" si="52"/>
        <v>8.5</v>
      </c>
      <c r="AD48" s="40">
        <f t="shared" si="52"/>
        <v>8</v>
      </c>
    </row>
    <row r="49" s="1" customFormat="1" ht="40" customHeight="1" spans="1:30">
      <c r="A49" s="41"/>
      <c r="B49" s="37" t="s">
        <v>85</v>
      </c>
      <c r="C49" s="38"/>
      <c r="D49" s="38"/>
      <c r="E49" s="37"/>
      <c r="F49" s="35">
        <f t="shared" ref="F49:F53" si="53">SUM(G49,H49,P49)</f>
        <v>86.47</v>
      </c>
      <c r="G49" s="35">
        <f t="shared" si="36"/>
        <v>69.97</v>
      </c>
      <c r="H49" s="35">
        <f t="shared" si="37"/>
        <v>0</v>
      </c>
      <c r="I49" s="35"/>
      <c r="J49" s="35"/>
      <c r="K49" s="35"/>
      <c r="L49" s="35"/>
      <c r="M49" s="35"/>
      <c r="N49" s="35"/>
      <c r="O49" s="35"/>
      <c r="P49" s="35">
        <f t="shared" si="38"/>
        <v>16.5</v>
      </c>
      <c r="Q49" s="35"/>
      <c r="R49" s="35">
        <v>16.5</v>
      </c>
      <c r="S49" s="35">
        <f t="shared" si="39"/>
        <v>86.47</v>
      </c>
      <c r="T49" s="77">
        <f t="shared" si="40"/>
        <v>69.97</v>
      </c>
      <c r="U49" s="35">
        <v>61.77</v>
      </c>
      <c r="V49" s="79">
        <v>4.2</v>
      </c>
      <c r="W49" s="35">
        <v>4</v>
      </c>
      <c r="X49" s="35"/>
      <c r="Y49" s="35">
        <f t="shared" si="41"/>
        <v>0</v>
      </c>
      <c r="Z49" s="35"/>
      <c r="AA49" s="35"/>
      <c r="AB49" s="35">
        <f t="shared" ref="AB49:AB53" si="54">SUM(AC49:AD49)</f>
        <v>16.5</v>
      </c>
      <c r="AC49" s="35">
        <v>8.5</v>
      </c>
      <c r="AD49" s="35">
        <v>8</v>
      </c>
    </row>
    <row r="50" s="1" customFormat="1" ht="40" customHeight="1" spans="1:30">
      <c r="A50" s="36" t="s">
        <v>86</v>
      </c>
      <c r="B50" s="37" t="s">
        <v>24</v>
      </c>
      <c r="C50" s="38">
        <f>SUM(C51:C53)</f>
        <v>0</v>
      </c>
      <c r="D50" s="38">
        <f>SUM(D51:D53)</f>
        <v>0</v>
      </c>
      <c r="E50" s="37">
        <f>SUM(E51:E53)</f>
        <v>0</v>
      </c>
      <c r="F50" s="35">
        <f>SUM(F51:F53)</f>
        <v>511.47</v>
      </c>
      <c r="G50" s="35">
        <f t="shared" si="36"/>
        <v>496.47</v>
      </c>
      <c r="H50" s="35">
        <f t="shared" si="37"/>
        <v>0</v>
      </c>
      <c r="I50" s="40">
        <f t="shared" ref="I50:N50" si="55">SUM(I51:I53)</f>
        <v>0</v>
      </c>
      <c r="J50" s="40">
        <f t="shared" si="55"/>
        <v>0</v>
      </c>
      <c r="K50" s="40">
        <f t="shared" si="55"/>
        <v>0</v>
      </c>
      <c r="L50" s="40">
        <f t="shared" si="55"/>
        <v>0</v>
      </c>
      <c r="M50" s="40">
        <f t="shared" si="55"/>
        <v>0</v>
      </c>
      <c r="N50" s="40">
        <f t="shared" si="55"/>
        <v>0</v>
      </c>
      <c r="O50" s="40">
        <f t="shared" ref="O50" si="56">SUM(O51:O53)</f>
        <v>0</v>
      </c>
      <c r="P50" s="35">
        <f t="shared" si="38"/>
        <v>15</v>
      </c>
      <c r="Q50" s="40">
        <f t="shared" ref="Q50:X50" si="57">SUM(Q51:Q53)</f>
        <v>0</v>
      </c>
      <c r="R50" s="40">
        <f t="shared" si="57"/>
        <v>15</v>
      </c>
      <c r="S50" s="35">
        <f t="shared" si="39"/>
        <v>511.47</v>
      </c>
      <c r="T50" s="77">
        <f t="shared" si="40"/>
        <v>496.47</v>
      </c>
      <c r="U50" s="40">
        <f t="shared" si="57"/>
        <v>233.47</v>
      </c>
      <c r="V50" s="78">
        <f t="shared" si="57"/>
        <v>17.5</v>
      </c>
      <c r="W50" s="78">
        <f t="shared" si="57"/>
        <v>245.5</v>
      </c>
      <c r="X50" s="40">
        <f t="shared" si="57"/>
        <v>0</v>
      </c>
      <c r="Y50" s="35">
        <f t="shared" si="41"/>
        <v>0</v>
      </c>
      <c r="Z50" s="40">
        <f t="shared" ref="Z50:AD50" si="58">SUM(Z51:Z53)</f>
        <v>0</v>
      </c>
      <c r="AA50" s="40">
        <f t="shared" si="58"/>
        <v>0</v>
      </c>
      <c r="AB50" s="40">
        <f t="shared" si="58"/>
        <v>15</v>
      </c>
      <c r="AC50" s="40">
        <f t="shared" si="58"/>
        <v>8</v>
      </c>
      <c r="AD50" s="40">
        <f t="shared" si="58"/>
        <v>7</v>
      </c>
    </row>
    <row r="51" s="1" customFormat="1" ht="40" customHeight="1" spans="1:30">
      <c r="A51" s="41"/>
      <c r="B51" s="37" t="s">
        <v>87</v>
      </c>
      <c r="C51" s="38"/>
      <c r="D51" s="38"/>
      <c r="E51" s="37"/>
      <c r="F51" s="35">
        <f t="shared" si="53"/>
        <v>78.6</v>
      </c>
      <c r="G51" s="35">
        <f t="shared" si="36"/>
        <v>63.6</v>
      </c>
      <c r="H51" s="35">
        <f t="shared" si="37"/>
        <v>0</v>
      </c>
      <c r="I51" s="35"/>
      <c r="J51" s="35"/>
      <c r="K51" s="35"/>
      <c r="L51" s="35"/>
      <c r="M51" s="35"/>
      <c r="N51" s="35"/>
      <c r="O51" s="35"/>
      <c r="P51" s="35">
        <f t="shared" si="38"/>
        <v>15</v>
      </c>
      <c r="Q51" s="35"/>
      <c r="R51" s="35">
        <v>15</v>
      </c>
      <c r="S51" s="35">
        <f t="shared" si="39"/>
        <v>78.6</v>
      </c>
      <c r="T51" s="77">
        <f t="shared" si="40"/>
        <v>63.6</v>
      </c>
      <c r="U51" s="35">
        <v>48.6</v>
      </c>
      <c r="V51" s="79">
        <v>4.2</v>
      </c>
      <c r="W51" s="35">
        <v>10.8</v>
      </c>
      <c r="X51" s="35"/>
      <c r="Y51" s="35">
        <f t="shared" si="41"/>
        <v>0</v>
      </c>
      <c r="Z51" s="35"/>
      <c r="AA51" s="35"/>
      <c r="AB51" s="35">
        <f t="shared" si="54"/>
        <v>15</v>
      </c>
      <c r="AC51" s="35">
        <v>8</v>
      </c>
      <c r="AD51" s="35">
        <v>7</v>
      </c>
    </row>
    <row r="52" s="1" customFormat="1" ht="40" customHeight="1" spans="1:30">
      <c r="A52" s="41"/>
      <c r="B52" s="37" t="s">
        <v>88</v>
      </c>
      <c r="C52" s="38"/>
      <c r="D52" s="38"/>
      <c r="E52" s="37"/>
      <c r="F52" s="35">
        <f t="shared" si="53"/>
        <v>65.66</v>
      </c>
      <c r="G52" s="35">
        <f t="shared" si="36"/>
        <v>65.66</v>
      </c>
      <c r="H52" s="35">
        <f t="shared" si="37"/>
        <v>0</v>
      </c>
      <c r="I52" s="35"/>
      <c r="J52" s="35"/>
      <c r="K52" s="35"/>
      <c r="L52" s="35"/>
      <c r="M52" s="35"/>
      <c r="N52" s="35"/>
      <c r="O52" s="35"/>
      <c r="P52" s="35">
        <f t="shared" si="38"/>
        <v>0</v>
      </c>
      <c r="Q52" s="35"/>
      <c r="R52" s="35"/>
      <c r="S52" s="35">
        <f t="shared" si="39"/>
        <v>65.66</v>
      </c>
      <c r="T52" s="77">
        <f t="shared" si="40"/>
        <v>65.66</v>
      </c>
      <c r="U52" s="40">
        <v>46.76</v>
      </c>
      <c r="V52" s="79">
        <v>4.2</v>
      </c>
      <c r="W52" s="35">
        <v>14.7</v>
      </c>
      <c r="X52" s="35"/>
      <c r="Y52" s="35">
        <f t="shared" si="41"/>
        <v>0</v>
      </c>
      <c r="Z52" s="35"/>
      <c r="AA52" s="35"/>
      <c r="AB52" s="35">
        <f t="shared" si="54"/>
        <v>0</v>
      </c>
      <c r="AC52" s="35"/>
      <c r="AD52" s="35"/>
    </row>
    <row r="53" s="1" customFormat="1" ht="40" customHeight="1" spans="1:30">
      <c r="A53" s="41"/>
      <c r="B53" s="37" t="s">
        <v>89</v>
      </c>
      <c r="C53" s="38"/>
      <c r="D53" s="38"/>
      <c r="E53" s="37"/>
      <c r="F53" s="35">
        <f t="shared" si="53"/>
        <v>367.21</v>
      </c>
      <c r="G53" s="35">
        <f t="shared" si="36"/>
        <v>367.21</v>
      </c>
      <c r="H53" s="35">
        <f t="shared" si="37"/>
        <v>0</v>
      </c>
      <c r="I53" s="35"/>
      <c r="J53" s="35"/>
      <c r="K53" s="35"/>
      <c r="L53" s="35"/>
      <c r="M53" s="35"/>
      <c r="N53" s="35"/>
      <c r="O53" s="35"/>
      <c r="P53" s="35">
        <f t="shared" si="38"/>
        <v>0</v>
      </c>
      <c r="Q53" s="35"/>
      <c r="R53" s="35"/>
      <c r="S53" s="35">
        <f t="shared" si="39"/>
        <v>367.21</v>
      </c>
      <c r="T53" s="77">
        <f t="shared" si="40"/>
        <v>367.21</v>
      </c>
      <c r="U53" s="35">
        <v>138.11</v>
      </c>
      <c r="V53" s="79">
        <v>9.1</v>
      </c>
      <c r="W53" s="35">
        <v>220</v>
      </c>
      <c r="X53" s="35"/>
      <c r="Y53" s="35">
        <f t="shared" si="41"/>
        <v>0</v>
      </c>
      <c r="Z53" s="35"/>
      <c r="AA53" s="35"/>
      <c r="AB53" s="35">
        <f t="shared" si="54"/>
        <v>0</v>
      </c>
      <c r="AC53" s="35"/>
      <c r="AD53" s="35"/>
    </row>
    <row r="54" s="1" customFormat="1" ht="40" customHeight="1" spans="1:30">
      <c r="A54" s="36" t="s">
        <v>90</v>
      </c>
      <c r="B54" s="37" t="s">
        <v>24</v>
      </c>
      <c r="C54" s="38">
        <f>SUM(C55:C61)</f>
        <v>0</v>
      </c>
      <c r="D54" s="38">
        <f>SUM(D55:D61)</f>
        <v>0</v>
      </c>
      <c r="E54" s="37">
        <f>SUM(E55:E61)</f>
        <v>0</v>
      </c>
      <c r="F54" s="40">
        <f>SUM(F55:F61)</f>
        <v>983.07</v>
      </c>
      <c r="G54" s="35">
        <f t="shared" si="36"/>
        <v>973.07</v>
      </c>
      <c r="H54" s="35">
        <f t="shared" si="37"/>
        <v>0</v>
      </c>
      <c r="I54" s="40">
        <f t="shared" ref="I54:O54" si="59">SUM(I55:I61)</f>
        <v>0</v>
      </c>
      <c r="J54" s="40">
        <f t="shared" si="59"/>
        <v>0</v>
      </c>
      <c r="K54" s="40">
        <f t="shared" si="59"/>
        <v>0</v>
      </c>
      <c r="L54" s="40">
        <f t="shared" si="59"/>
        <v>0</v>
      </c>
      <c r="M54" s="40">
        <f t="shared" si="59"/>
        <v>0</v>
      </c>
      <c r="N54" s="40">
        <f t="shared" si="59"/>
        <v>0</v>
      </c>
      <c r="O54" s="40">
        <f t="shared" si="59"/>
        <v>0</v>
      </c>
      <c r="P54" s="35">
        <f t="shared" si="38"/>
        <v>10</v>
      </c>
      <c r="Q54" s="40">
        <f t="shared" ref="Q54:X54" si="60">SUM(Q55:Q61)</f>
        <v>0</v>
      </c>
      <c r="R54" s="40">
        <f t="shared" si="60"/>
        <v>10</v>
      </c>
      <c r="S54" s="35">
        <f t="shared" si="39"/>
        <v>983.07</v>
      </c>
      <c r="T54" s="77">
        <f t="shared" si="40"/>
        <v>973.07</v>
      </c>
      <c r="U54" s="40">
        <f t="shared" si="60"/>
        <v>836.07</v>
      </c>
      <c r="V54" s="78">
        <f t="shared" si="60"/>
        <v>71.8</v>
      </c>
      <c r="W54" s="78">
        <f t="shared" si="60"/>
        <v>65.2</v>
      </c>
      <c r="X54" s="40">
        <f t="shared" si="60"/>
        <v>0</v>
      </c>
      <c r="Y54" s="35">
        <f t="shared" si="41"/>
        <v>0</v>
      </c>
      <c r="Z54" s="40">
        <f>SUM(Z55:Z61)</f>
        <v>0</v>
      </c>
      <c r="AA54" s="40">
        <f>SUM(AA55:AA61)</f>
        <v>0</v>
      </c>
      <c r="AB54" s="40">
        <f>SUM(AB55:AB61)</f>
        <v>10</v>
      </c>
      <c r="AC54" s="40">
        <f>SUM(AC55:AC61)</f>
        <v>10</v>
      </c>
      <c r="AD54" s="40">
        <f>SUM(AD55:AD61)</f>
        <v>0</v>
      </c>
    </row>
    <row r="55" s="1" customFormat="1" ht="40" customHeight="1" spans="1:30">
      <c r="A55" s="41"/>
      <c r="B55" s="37" t="s">
        <v>91</v>
      </c>
      <c r="C55" s="38"/>
      <c r="D55" s="38"/>
      <c r="E55" s="37"/>
      <c r="F55" s="35">
        <f>SUM(G55,H55,P55)</f>
        <v>414.43</v>
      </c>
      <c r="G55" s="35">
        <f t="shared" si="36"/>
        <v>414.43</v>
      </c>
      <c r="H55" s="35">
        <f t="shared" si="37"/>
        <v>0</v>
      </c>
      <c r="I55" s="35"/>
      <c r="J55" s="35"/>
      <c r="K55" s="35"/>
      <c r="L55" s="35"/>
      <c r="M55" s="35"/>
      <c r="N55" s="35"/>
      <c r="O55" s="35"/>
      <c r="P55" s="35">
        <f t="shared" si="38"/>
        <v>0</v>
      </c>
      <c r="Q55" s="35"/>
      <c r="R55" s="35"/>
      <c r="S55" s="35">
        <f t="shared" si="39"/>
        <v>414.43</v>
      </c>
      <c r="T55" s="77">
        <f t="shared" si="40"/>
        <v>414.43</v>
      </c>
      <c r="U55" s="35">
        <v>356.93</v>
      </c>
      <c r="V55" s="79">
        <v>41.5</v>
      </c>
      <c r="W55" s="35">
        <v>16</v>
      </c>
      <c r="X55" s="35"/>
      <c r="Y55" s="35">
        <f t="shared" si="41"/>
        <v>0</v>
      </c>
      <c r="Z55" s="35"/>
      <c r="AA55" s="35"/>
      <c r="AB55" s="35">
        <f>SUM(AC55:AD55)</f>
        <v>0</v>
      </c>
      <c r="AC55" s="35"/>
      <c r="AD55" s="35"/>
    </row>
    <row r="56" s="1" customFormat="1" ht="40" customHeight="1" spans="1:30">
      <c r="A56" s="41"/>
      <c r="B56" s="37" t="s">
        <v>92</v>
      </c>
      <c r="C56" s="38"/>
      <c r="D56" s="38"/>
      <c r="E56" s="37"/>
      <c r="F56" s="35">
        <f>SUM(G56,H56,P56)</f>
        <v>4.2</v>
      </c>
      <c r="G56" s="35">
        <f t="shared" si="36"/>
        <v>4.2</v>
      </c>
      <c r="H56" s="35">
        <f t="shared" si="37"/>
        <v>0</v>
      </c>
      <c r="I56" s="35"/>
      <c r="J56" s="35"/>
      <c r="K56" s="35"/>
      <c r="L56" s="35"/>
      <c r="M56" s="35"/>
      <c r="N56" s="35"/>
      <c r="O56" s="35"/>
      <c r="P56" s="35">
        <f t="shared" si="38"/>
        <v>0</v>
      </c>
      <c r="Q56" s="35"/>
      <c r="R56" s="35"/>
      <c r="S56" s="35">
        <f t="shared" si="39"/>
        <v>4.2</v>
      </c>
      <c r="T56" s="77">
        <f t="shared" si="40"/>
        <v>4.2</v>
      </c>
      <c r="U56" s="35"/>
      <c r="V56" s="79">
        <v>4.2</v>
      </c>
      <c r="W56" s="35"/>
      <c r="X56" s="35"/>
      <c r="Y56" s="35">
        <f t="shared" si="41"/>
        <v>0</v>
      </c>
      <c r="Z56" s="35"/>
      <c r="AA56" s="35"/>
      <c r="AB56" s="35">
        <f>SUM(AC56:AD56)</f>
        <v>0</v>
      </c>
      <c r="AC56" s="35"/>
      <c r="AD56" s="35"/>
    </row>
    <row r="57" s="1" customFormat="1" ht="40" customHeight="1" spans="1:30">
      <c r="A57" s="41"/>
      <c r="B57" s="37" t="s">
        <v>93</v>
      </c>
      <c r="C57" s="38"/>
      <c r="D57" s="38"/>
      <c r="E57" s="37"/>
      <c r="F57" s="35">
        <f>SUM(G57,H57,P57)</f>
        <v>89.81</v>
      </c>
      <c r="G57" s="35">
        <f t="shared" si="36"/>
        <v>89.81</v>
      </c>
      <c r="H57" s="35">
        <f t="shared" si="37"/>
        <v>0</v>
      </c>
      <c r="I57" s="35"/>
      <c r="J57" s="35"/>
      <c r="K57" s="35"/>
      <c r="L57" s="35"/>
      <c r="M57" s="35"/>
      <c r="N57" s="35"/>
      <c r="O57" s="35"/>
      <c r="P57" s="35">
        <f t="shared" si="38"/>
        <v>0</v>
      </c>
      <c r="Q57" s="35"/>
      <c r="R57" s="35"/>
      <c r="S57" s="35">
        <f t="shared" si="39"/>
        <v>89.81</v>
      </c>
      <c r="T57" s="77">
        <f t="shared" si="40"/>
        <v>89.81</v>
      </c>
      <c r="U57" s="35">
        <v>89.81</v>
      </c>
      <c r="V57" s="79"/>
      <c r="W57" s="35"/>
      <c r="X57" s="35"/>
      <c r="Y57" s="35">
        <f t="shared" si="41"/>
        <v>0</v>
      </c>
      <c r="Z57" s="35"/>
      <c r="AA57" s="35"/>
      <c r="AB57" s="35">
        <f>SUM(AC57:AD57)</f>
        <v>0</v>
      </c>
      <c r="AC57" s="35"/>
      <c r="AD57" s="35"/>
    </row>
    <row r="58" s="1" customFormat="1" ht="40" customHeight="1" spans="1:30">
      <c r="A58" s="41"/>
      <c r="B58" s="37" t="s">
        <v>94</v>
      </c>
      <c r="C58" s="38"/>
      <c r="D58" s="38"/>
      <c r="E58" s="37"/>
      <c r="F58" s="35">
        <f>SUM(G58,H58,P58)</f>
        <v>231.62</v>
      </c>
      <c r="G58" s="35">
        <f t="shared" si="36"/>
        <v>221.62</v>
      </c>
      <c r="H58" s="35">
        <f t="shared" si="37"/>
        <v>0</v>
      </c>
      <c r="I58" s="35"/>
      <c r="J58" s="35"/>
      <c r="K58" s="35"/>
      <c r="L58" s="35"/>
      <c r="M58" s="35"/>
      <c r="N58" s="35"/>
      <c r="O58" s="35"/>
      <c r="P58" s="35">
        <f t="shared" si="38"/>
        <v>10</v>
      </c>
      <c r="Q58" s="35"/>
      <c r="R58" s="35">
        <v>10</v>
      </c>
      <c r="S58" s="35">
        <f t="shared" si="39"/>
        <v>231.62</v>
      </c>
      <c r="T58" s="77">
        <f t="shared" si="40"/>
        <v>221.62</v>
      </c>
      <c r="U58" s="40">
        <v>186.62</v>
      </c>
      <c r="V58" s="79">
        <v>7.2</v>
      </c>
      <c r="W58" s="35">
        <v>27.8</v>
      </c>
      <c r="X58" s="35"/>
      <c r="Y58" s="35">
        <f t="shared" si="41"/>
        <v>0</v>
      </c>
      <c r="Z58" s="35"/>
      <c r="AA58" s="35"/>
      <c r="AB58" s="35">
        <f>SUM(AC58:AD58)</f>
        <v>10</v>
      </c>
      <c r="AC58" s="35">
        <v>10</v>
      </c>
      <c r="AD58" s="35"/>
    </row>
    <row r="59" s="1" customFormat="1" ht="40" customHeight="1" spans="1:30">
      <c r="A59" s="41"/>
      <c r="B59" s="37" t="s">
        <v>95</v>
      </c>
      <c r="C59" s="38"/>
      <c r="D59" s="38"/>
      <c r="E59" s="37"/>
      <c r="F59" s="35">
        <f t="shared" ref="F59:F64" si="61">SUM(G59,H59,P59)</f>
        <v>124.11</v>
      </c>
      <c r="G59" s="35">
        <f t="shared" si="36"/>
        <v>124.11</v>
      </c>
      <c r="H59" s="35">
        <f t="shared" si="37"/>
        <v>0</v>
      </c>
      <c r="I59" s="35"/>
      <c r="J59" s="35"/>
      <c r="K59" s="35"/>
      <c r="L59" s="35"/>
      <c r="M59" s="35"/>
      <c r="N59" s="35"/>
      <c r="O59" s="35"/>
      <c r="P59" s="35">
        <f t="shared" si="38"/>
        <v>0</v>
      </c>
      <c r="Q59" s="35"/>
      <c r="R59" s="35"/>
      <c r="S59" s="35">
        <f t="shared" si="39"/>
        <v>124.11</v>
      </c>
      <c r="T59" s="77">
        <f t="shared" si="40"/>
        <v>124.11</v>
      </c>
      <c r="U59" s="35">
        <v>111.41</v>
      </c>
      <c r="V59" s="79">
        <v>6.3</v>
      </c>
      <c r="W59" s="35">
        <v>6.4</v>
      </c>
      <c r="X59" s="35"/>
      <c r="Y59" s="35">
        <f t="shared" si="41"/>
        <v>0</v>
      </c>
      <c r="Z59" s="35"/>
      <c r="AA59" s="35"/>
      <c r="AB59" s="35">
        <f t="shared" ref="AB59:AB64" si="62">SUM(AC59:AD59)</f>
        <v>0</v>
      </c>
      <c r="AC59" s="35"/>
      <c r="AD59" s="35"/>
    </row>
    <row r="60" s="1" customFormat="1" ht="40" customHeight="1" spans="1:30">
      <c r="A60" s="41"/>
      <c r="B60" s="37" t="s">
        <v>96</v>
      </c>
      <c r="C60" s="38"/>
      <c r="D60" s="38"/>
      <c r="E60" s="37"/>
      <c r="F60" s="35">
        <f t="shared" si="61"/>
        <v>98.8</v>
      </c>
      <c r="G60" s="35">
        <f t="shared" si="36"/>
        <v>98.8</v>
      </c>
      <c r="H60" s="35">
        <f t="shared" si="37"/>
        <v>0</v>
      </c>
      <c r="I60" s="35"/>
      <c r="J60" s="35"/>
      <c r="K60" s="35"/>
      <c r="L60" s="35"/>
      <c r="M60" s="35"/>
      <c r="N60" s="35"/>
      <c r="O60" s="35"/>
      <c r="P60" s="35">
        <f t="shared" si="38"/>
        <v>0</v>
      </c>
      <c r="Q60" s="35"/>
      <c r="R60" s="35"/>
      <c r="S60" s="35">
        <f t="shared" si="39"/>
        <v>98.8</v>
      </c>
      <c r="T60" s="77">
        <f t="shared" si="40"/>
        <v>98.8</v>
      </c>
      <c r="U60" s="35">
        <v>91.3</v>
      </c>
      <c r="V60" s="79">
        <v>3.5</v>
      </c>
      <c r="W60" s="35">
        <v>4</v>
      </c>
      <c r="X60" s="35"/>
      <c r="Y60" s="35">
        <f t="shared" si="41"/>
        <v>0</v>
      </c>
      <c r="Z60" s="35"/>
      <c r="AA60" s="35"/>
      <c r="AB60" s="35">
        <f t="shared" si="62"/>
        <v>0</v>
      </c>
      <c r="AC60" s="35"/>
      <c r="AD60" s="35"/>
    </row>
    <row r="61" s="1" customFormat="1" ht="40" customHeight="1" spans="1:30">
      <c r="A61" s="41"/>
      <c r="B61" s="37" t="s">
        <v>97</v>
      </c>
      <c r="C61" s="38"/>
      <c r="D61" s="38"/>
      <c r="E61" s="37"/>
      <c r="F61" s="35">
        <f t="shared" si="61"/>
        <v>20.1</v>
      </c>
      <c r="G61" s="35">
        <f t="shared" si="36"/>
        <v>20.1</v>
      </c>
      <c r="H61" s="35">
        <f t="shared" si="37"/>
        <v>0</v>
      </c>
      <c r="I61" s="35"/>
      <c r="J61" s="35"/>
      <c r="K61" s="35"/>
      <c r="L61" s="35"/>
      <c r="M61" s="35"/>
      <c r="N61" s="35"/>
      <c r="O61" s="35"/>
      <c r="P61" s="35">
        <f t="shared" si="38"/>
        <v>0</v>
      </c>
      <c r="Q61" s="35"/>
      <c r="R61" s="35"/>
      <c r="S61" s="35">
        <f t="shared" si="39"/>
        <v>20.1</v>
      </c>
      <c r="T61" s="77">
        <f t="shared" si="40"/>
        <v>20.1</v>
      </c>
      <c r="U61" s="35"/>
      <c r="V61" s="79">
        <v>9.1</v>
      </c>
      <c r="W61" s="35">
        <v>11</v>
      </c>
      <c r="X61" s="35"/>
      <c r="Y61" s="35">
        <f t="shared" si="41"/>
        <v>0</v>
      </c>
      <c r="Z61" s="35"/>
      <c r="AA61" s="35"/>
      <c r="AB61" s="35">
        <f t="shared" si="62"/>
        <v>0</v>
      </c>
      <c r="AC61" s="35"/>
      <c r="AD61" s="35"/>
    </row>
    <row r="62" s="1" customFormat="1" ht="40" customHeight="1" spans="1:30">
      <c r="A62" s="36" t="s">
        <v>98</v>
      </c>
      <c r="B62" s="37" t="s">
        <v>99</v>
      </c>
      <c r="C62" s="38"/>
      <c r="D62" s="38"/>
      <c r="E62" s="37"/>
      <c r="F62" s="35">
        <f t="shared" si="61"/>
        <v>349.33</v>
      </c>
      <c r="G62" s="35">
        <f t="shared" si="36"/>
        <v>349.33</v>
      </c>
      <c r="H62" s="35">
        <f t="shared" si="37"/>
        <v>0</v>
      </c>
      <c r="I62" s="35"/>
      <c r="J62" s="35"/>
      <c r="K62" s="35"/>
      <c r="L62" s="35"/>
      <c r="M62" s="35"/>
      <c r="N62" s="35"/>
      <c r="O62" s="35"/>
      <c r="P62" s="35">
        <f t="shared" si="38"/>
        <v>0</v>
      </c>
      <c r="Q62" s="35"/>
      <c r="R62" s="35"/>
      <c r="S62" s="35">
        <f t="shared" si="39"/>
        <v>349.33</v>
      </c>
      <c r="T62" s="77">
        <f t="shared" si="40"/>
        <v>349.33</v>
      </c>
      <c r="U62" s="35">
        <v>258.13</v>
      </c>
      <c r="V62" s="79">
        <v>25.6</v>
      </c>
      <c r="W62" s="35">
        <v>65.6</v>
      </c>
      <c r="X62" s="35"/>
      <c r="Y62" s="35">
        <f t="shared" si="41"/>
        <v>0</v>
      </c>
      <c r="Z62" s="35"/>
      <c r="AA62" s="35"/>
      <c r="AB62" s="35">
        <f t="shared" si="62"/>
        <v>0</v>
      </c>
      <c r="AC62" s="35"/>
      <c r="AD62" s="35"/>
    </row>
    <row r="63" s="1" customFormat="1" ht="40" customHeight="1" spans="1:30">
      <c r="A63" s="36" t="s">
        <v>100</v>
      </c>
      <c r="B63" s="37" t="s">
        <v>101</v>
      </c>
      <c r="C63" s="38"/>
      <c r="D63" s="38"/>
      <c r="E63" s="37"/>
      <c r="F63" s="35">
        <f t="shared" si="61"/>
        <v>249.05</v>
      </c>
      <c r="G63" s="35">
        <f t="shared" si="36"/>
        <v>229.05</v>
      </c>
      <c r="H63" s="35">
        <f t="shared" si="37"/>
        <v>0</v>
      </c>
      <c r="I63" s="35"/>
      <c r="J63" s="35"/>
      <c r="K63" s="35"/>
      <c r="L63" s="35"/>
      <c r="M63" s="35"/>
      <c r="N63" s="35"/>
      <c r="O63" s="35"/>
      <c r="P63" s="35">
        <f t="shared" si="38"/>
        <v>20</v>
      </c>
      <c r="Q63" s="35"/>
      <c r="R63" s="35">
        <v>20</v>
      </c>
      <c r="S63" s="35">
        <f t="shared" si="39"/>
        <v>249.05</v>
      </c>
      <c r="T63" s="77">
        <f t="shared" si="40"/>
        <v>229.05</v>
      </c>
      <c r="U63" s="35">
        <v>178.55</v>
      </c>
      <c r="V63" s="79">
        <v>19.2</v>
      </c>
      <c r="W63" s="35">
        <v>31.3</v>
      </c>
      <c r="X63" s="35"/>
      <c r="Y63" s="35">
        <f t="shared" si="41"/>
        <v>0</v>
      </c>
      <c r="Z63" s="35"/>
      <c r="AA63" s="35"/>
      <c r="AB63" s="35">
        <f t="shared" si="62"/>
        <v>20</v>
      </c>
      <c r="AC63" s="35">
        <v>10</v>
      </c>
      <c r="AD63" s="35">
        <v>10</v>
      </c>
    </row>
    <row r="64" s="1" customFormat="1" ht="40" customHeight="1" spans="1:30">
      <c r="A64" s="36" t="s">
        <v>102</v>
      </c>
      <c r="B64" s="37" t="s">
        <v>103</v>
      </c>
      <c r="C64" s="38"/>
      <c r="D64" s="38"/>
      <c r="E64" s="37"/>
      <c r="F64" s="35">
        <f t="shared" si="61"/>
        <v>101.95</v>
      </c>
      <c r="G64" s="35">
        <f t="shared" si="36"/>
        <v>101.95</v>
      </c>
      <c r="H64" s="35">
        <f t="shared" si="37"/>
        <v>0</v>
      </c>
      <c r="I64" s="35"/>
      <c r="J64" s="35"/>
      <c r="K64" s="35"/>
      <c r="L64" s="35"/>
      <c r="M64" s="35"/>
      <c r="N64" s="35"/>
      <c r="O64" s="35"/>
      <c r="P64" s="35">
        <f t="shared" si="38"/>
        <v>0</v>
      </c>
      <c r="Q64" s="35"/>
      <c r="R64" s="35"/>
      <c r="S64" s="35">
        <f t="shared" si="39"/>
        <v>101.95</v>
      </c>
      <c r="T64" s="77">
        <f t="shared" si="40"/>
        <v>101.95</v>
      </c>
      <c r="U64" s="35">
        <v>78.75</v>
      </c>
      <c r="V64" s="79">
        <v>5.6</v>
      </c>
      <c r="W64" s="35">
        <v>17.6</v>
      </c>
      <c r="X64" s="35"/>
      <c r="Y64" s="35">
        <f t="shared" si="41"/>
        <v>0</v>
      </c>
      <c r="Z64" s="35"/>
      <c r="AA64" s="35"/>
      <c r="AB64" s="35">
        <f t="shared" si="62"/>
        <v>0</v>
      </c>
      <c r="AC64" s="35"/>
      <c r="AD64" s="35"/>
    </row>
    <row r="65" s="1" customFormat="1" ht="40" customHeight="1" spans="1:30">
      <c r="A65" s="83" t="s">
        <v>104</v>
      </c>
      <c r="B65" s="37"/>
      <c r="C65" s="38">
        <f t="shared" ref="C65:AD65" si="63">SUM(C74,C73,C72,C66)</f>
        <v>0</v>
      </c>
      <c r="D65" s="38">
        <f t="shared" si="63"/>
        <v>0</v>
      </c>
      <c r="E65" s="37">
        <f t="shared" si="63"/>
        <v>0</v>
      </c>
      <c r="F65" s="40">
        <f t="shared" si="63"/>
        <v>4271.77</v>
      </c>
      <c r="G65" s="40">
        <f t="shared" si="63"/>
        <v>3757.77</v>
      </c>
      <c r="H65" s="40">
        <f t="shared" si="63"/>
        <v>474</v>
      </c>
      <c r="I65" s="40">
        <f t="shared" si="63"/>
        <v>44</v>
      </c>
      <c r="J65" s="40">
        <f t="shared" si="63"/>
        <v>0</v>
      </c>
      <c r="K65" s="40">
        <f t="shared" si="63"/>
        <v>10</v>
      </c>
      <c r="L65" s="40">
        <f t="shared" si="63"/>
        <v>420</v>
      </c>
      <c r="M65" s="40">
        <f t="shared" si="63"/>
        <v>0</v>
      </c>
      <c r="N65" s="40">
        <f t="shared" si="63"/>
        <v>0</v>
      </c>
      <c r="O65" s="40">
        <f t="shared" ref="O65" si="64">SUM(O74,O73,O72,O66)</f>
        <v>0</v>
      </c>
      <c r="P65" s="40">
        <f t="shared" si="63"/>
        <v>40</v>
      </c>
      <c r="Q65" s="40">
        <f t="shared" si="63"/>
        <v>0</v>
      </c>
      <c r="R65" s="40">
        <f t="shared" si="63"/>
        <v>40</v>
      </c>
      <c r="S65" s="40">
        <f t="shared" si="63"/>
        <v>4271.77</v>
      </c>
      <c r="T65" s="100">
        <f t="shared" si="63"/>
        <v>3994.77</v>
      </c>
      <c r="U65" s="40">
        <f t="shared" si="63"/>
        <v>2418.55</v>
      </c>
      <c r="V65" s="78">
        <f t="shared" si="63"/>
        <v>417</v>
      </c>
      <c r="W65" s="78">
        <f t="shared" si="63"/>
        <v>922.22</v>
      </c>
      <c r="X65" s="40">
        <f t="shared" si="63"/>
        <v>237</v>
      </c>
      <c r="Y65" s="40">
        <f t="shared" si="63"/>
        <v>237</v>
      </c>
      <c r="Z65" s="40">
        <f t="shared" si="63"/>
        <v>0</v>
      </c>
      <c r="AA65" s="40">
        <f t="shared" si="63"/>
        <v>237</v>
      </c>
      <c r="AB65" s="40">
        <f t="shared" si="63"/>
        <v>40</v>
      </c>
      <c r="AC65" s="40">
        <f t="shared" si="63"/>
        <v>20</v>
      </c>
      <c r="AD65" s="40">
        <f t="shared" si="63"/>
        <v>20</v>
      </c>
    </row>
    <row r="66" s="1" customFormat="1" ht="40" customHeight="1" spans="1:30">
      <c r="A66" s="36" t="s">
        <v>105</v>
      </c>
      <c r="B66" s="37" t="s">
        <v>24</v>
      </c>
      <c r="C66" s="38">
        <f>SUM(C67:C71)</f>
        <v>0</v>
      </c>
      <c r="D66" s="38">
        <f>SUM(D67:D71)</f>
        <v>0</v>
      </c>
      <c r="E66" s="37">
        <f>SUM(E67:E71)</f>
        <v>0</v>
      </c>
      <c r="F66" s="35">
        <f>SUM(F67:F71)</f>
        <v>3873.91</v>
      </c>
      <c r="G66" s="35">
        <f>S66-P66-H66</f>
        <v>3377.91</v>
      </c>
      <c r="H66" s="35">
        <f>SUM(I66:N66)</f>
        <v>456</v>
      </c>
      <c r="I66" s="40">
        <f t="shared" ref="I66:O66" si="65">SUM(I67:I71)</f>
        <v>26</v>
      </c>
      <c r="J66" s="40">
        <f t="shared" si="65"/>
        <v>0</v>
      </c>
      <c r="K66" s="40">
        <f t="shared" si="65"/>
        <v>10</v>
      </c>
      <c r="L66" s="40">
        <f t="shared" si="65"/>
        <v>420</v>
      </c>
      <c r="M66" s="40">
        <f t="shared" si="65"/>
        <v>0</v>
      </c>
      <c r="N66" s="40">
        <f t="shared" si="65"/>
        <v>0</v>
      </c>
      <c r="O66" s="40">
        <f t="shared" si="65"/>
        <v>0</v>
      </c>
      <c r="P66" s="35">
        <f>SUM(Q66:R66)</f>
        <v>40</v>
      </c>
      <c r="Q66" s="40">
        <f t="shared" ref="Q66:X66" si="66">SUM(Q67:Q71)</f>
        <v>0</v>
      </c>
      <c r="R66" s="40">
        <f t="shared" si="66"/>
        <v>40</v>
      </c>
      <c r="S66" s="35">
        <f>T66+Y66+AB66</f>
        <v>3873.91</v>
      </c>
      <c r="T66" s="77">
        <f>SUM(U66:X66)</f>
        <v>3605.91</v>
      </c>
      <c r="U66" s="40">
        <f t="shared" si="66"/>
        <v>2139.69</v>
      </c>
      <c r="V66" s="78">
        <f t="shared" si="66"/>
        <v>393</v>
      </c>
      <c r="W66" s="78">
        <f t="shared" si="66"/>
        <v>845.22</v>
      </c>
      <c r="X66" s="40">
        <f t="shared" si="66"/>
        <v>228</v>
      </c>
      <c r="Y66" s="35">
        <f>SUM(Z66:AA66)</f>
        <v>228</v>
      </c>
      <c r="Z66" s="40">
        <f>SUM(Z67:Z71)</f>
        <v>0</v>
      </c>
      <c r="AA66" s="40">
        <f>SUM(AA67:AA71)</f>
        <v>228</v>
      </c>
      <c r="AB66" s="40">
        <f>SUM(AB67:AB71)</f>
        <v>40</v>
      </c>
      <c r="AC66" s="40">
        <f>SUM(AC67:AC71)</f>
        <v>20</v>
      </c>
      <c r="AD66" s="40">
        <f>SUM(AD67:AD71)</f>
        <v>20</v>
      </c>
    </row>
    <row r="67" s="1" customFormat="1" ht="40" customHeight="1" spans="1:30">
      <c r="A67" s="41"/>
      <c r="B67" s="37" t="s">
        <v>106</v>
      </c>
      <c r="C67" s="38"/>
      <c r="D67" s="38"/>
      <c r="E67" s="37"/>
      <c r="F67" s="35">
        <f t="shared" ref="F66:F73" si="67">SUM(G67,H67,P67)</f>
        <v>3045.31</v>
      </c>
      <c r="G67" s="35">
        <f>S67-P67-H67</f>
        <v>2805.31</v>
      </c>
      <c r="H67" s="35">
        <f>SUM(I67:N67)</f>
        <v>200</v>
      </c>
      <c r="I67" s="35">
        <v>10</v>
      </c>
      <c r="J67" s="35"/>
      <c r="K67" s="35">
        <v>10</v>
      </c>
      <c r="L67" s="35">
        <v>180</v>
      </c>
      <c r="M67" s="35"/>
      <c r="N67" s="35"/>
      <c r="O67" s="35"/>
      <c r="P67" s="35">
        <f>SUM(Q67:R67)</f>
        <v>40</v>
      </c>
      <c r="Q67" s="35"/>
      <c r="R67" s="35">
        <v>40</v>
      </c>
      <c r="S67" s="35">
        <f>T67+Y67+AB67</f>
        <v>3045.31</v>
      </c>
      <c r="T67" s="77">
        <f>SUM(U67:X67)</f>
        <v>2905.31</v>
      </c>
      <c r="U67" s="35">
        <v>1802.96</v>
      </c>
      <c r="V67" s="79">
        <v>333</v>
      </c>
      <c r="W67" s="35">
        <v>669.35</v>
      </c>
      <c r="X67" s="35">
        <v>100</v>
      </c>
      <c r="Y67" s="35">
        <f>SUM(Z67:AA67)</f>
        <v>100</v>
      </c>
      <c r="Z67" s="35"/>
      <c r="AA67" s="35">
        <v>100</v>
      </c>
      <c r="AB67" s="35">
        <f t="shared" ref="AB67:AB73" si="68">SUM(AC67:AD67)</f>
        <v>40</v>
      </c>
      <c r="AC67" s="35">
        <v>20</v>
      </c>
      <c r="AD67" s="35">
        <v>20</v>
      </c>
    </row>
    <row r="68" s="1" customFormat="1" ht="40" hidden="1" customHeight="1" spans="1:30">
      <c r="A68" s="41"/>
      <c r="B68" s="37" t="s">
        <v>107</v>
      </c>
      <c r="C68" s="38"/>
      <c r="D68" s="38"/>
      <c r="E68" s="37"/>
      <c r="F68" s="35">
        <f t="shared" si="67"/>
        <v>0</v>
      </c>
      <c r="G68" s="35">
        <f>S68-P68-H68</f>
        <v>0</v>
      </c>
      <c r="H68" s="35">
        <f>SUM(I68:N68)</f>
        <v>0</v>
      </c>
      <c r="I68" s="35"/>
      <c r="J68" s="35"/>
      <c r="K68" s="35"/>
      <c r="L68" s="35"/>
      <c r="M68" s="35"/>
      <c r="N68" s="35"/>
      <c r="O68" s="35"/>
      <c r="P68" s="35">
        <f>SUM(Q68:R68)</f>
        <v>0</v>
      </c>
      <c r="Q68" s="35"/>
      <c r="R68" s="35"/>
      <c r="S68" s="35">
        <f>T68+Y68+AB68</f>
        <v>0</v>
      </c>
      <c r="T68" s="77">
        <f>SUM(U68:X68)</f>
        <v>0</v>
      </c>
      <c r="U68" s="35"/>
      <c r="V68" s="79"/>
      <c r="W68" s="35"/>
      <c r="X68" s="35"/>
      <c r="Y68" s="35">
        <f>SUM(Z68:AA68)</f>
        <v>0</v>
      </c>
      <c r="Z68" s="35"/>
      <c r="AA68" s="35"/>
      <c r="AB68" s="35">
        <f t="shared" si="68"/>
        <v>0</v>
      </c>
      <c r="AC68" s="35"/>
      <c r="AD68" s="35"/>
    </row>
    <row r="69" s="1" customFormat="1" ht="40" hidden="1" customHeight="1" spans="1:30">
      <c r="A69" s="41"/>
      <c r="B69" s="37" t="s">
        <v>108</v>
      </c>
      <c r="C69" s="38"/>
      <c r="D69" s="38"/>
      <c r="E69" s="37"/>
      <c r="F69" s="35">
        <f t="shared" si="67"/>
        <v>0</v>
      </c>
      <c r="G69" s="35">
        <f>S69-P69-H69</f>
        <v>0</v>
      </c>
      <c r="H69" s="35">
        <f>SUM(I69:N69)</f>
        <v>0</v>
      </c>
      <c r="I69" s="35"/>
      <c r="J69" s="35"/>
      <c r="K69" s="35"/>
      <c r="L69" s="35"/>
      <c r="M69" s="35"/>
      <c r="N69" s="35"/>
      <c r="O69" s="35"/>
      <c r="P69" s="35">
        <f>SUM(Q69:R69)</f>
        <v>0</v>
      </c>
      <c r="Q69" s="35"/>
      <c r="R69" s="35"/>
      <c r="S69" s="35">
        <f>T69+Y69+AB69</f>
        <v>0</v>
      </c>
      <c r="T69" s="77">
        <f>SUM(U69:X69)</f>
        <v>0</v>
      </c>
      <c r="U69" s="35"/>
      <c r="V69" s="79"/>
      <c r="W69" s="35"/>
      <c r="X69" s="35"/>
      <c r="Y69" s="35">
        <f>SUM(Z69:AA69)</f>
        <v>0</v>
      </c>
      <c r="Z69" s="35"/>
      <c r="AA69" s="35"/>
      <c r="AB69" s="35">
        <f t="shared" si="68"/>
        <v>0</v>
      </c>
      <c r="AC69" s="35"/>
      <c r="AD69" s="35"/>
    </row>
    <row r="70" s="1" customFormat="1" ht="40" customHeight="1" spans="1:30">
      <c r="A70" s="41"/>
      <c r="B70" s="37" t="s">
        <v>109</v>
      </c>
      <c r="C70" s="38"/>
      <c r="D70" s="38"/>
      <c r="E70" s="37"/>
      <c r="F70" s="35">
        <f t="shared" si="67"/>
        <v>60</v>
      </c>
      <c r="G70" s="35">
        <f t="shared" ref="G70:G76" si="69">S70-P70-H70</f>
        <v>60</v>
      </c>
      <c r="H70" s="35">
        <f t="shared" ref="H70:H76" si="70">SUM(I70:N70)</f>
        <v>0</v>
      </c>
      <c r="I70" s="35"/>
      <c r="J70" s="35"/>
      <c r="K70" s="35"/>
      <c r="L70" s="35"/>
      <c r="M70" s="35"/>
      <c r="N70" s="35"/>
      <c r="O70" s="35"/>
      <c r="P70" s="35">
        <f t="shared" ref="P70:P76" si="71">SUM(Q70:R70)</f>
        <v>0</v>
      </c>
      <c r="Q70" s="35"/>
      <c r="R70" s="35"/>
      <c r="S70" s="35">
        <f t="shared" ref="S70:S76" si="72">T70+Y70+AB70</f>
        <v>60</v>
      </c>
      <c r="T70" s="77">
        <f t="shared" ref="T70:T76" si="73">SUM(U70:X70)</f>
        <v>60</v>
      </c>
      <c r="U70" s="35"/>
      <c r="V70" s="79"/>
      <c r="W70" s="35">
        <v>60</v>
      </c>
      <c r="X70" s="35"/>
      <c r="Y70" s="35">
        <f t="shared" ref="Y70:Y76" si="74">SUM(Z70:AA70)</f>
        <v>0</v>
      </c>
      <c r="Z70" s="35"/>
      <c r="AA70" s="35"/>
      <c r="AB70" s="35">
        <f t="shared" si="68"/>
        <v>0</v>
      </c>
      <c r="AC70" s="35"/>
      <c r="AD70" s="35"/>
    </row>
    <row r="71" s="1" customFormat="1" ht="40" customHeight="1" spans="1:30">
      <c r="A71" s="41"/>
      <c r="B71" s="37" t="s">
        <v>110</v>
      </c>
      <c r="C71" s="38"/>
      <c r="D71" s="38"/>
      <c r="E71" s="37"/>
      <c r="F71" s="35">
        <f t="shared" si="67"/>
        <v>768.6</v>
      </c>
      <c r="G71" s="35">
        <f t="shared" si="69"/>
        <v>512.6</v>
      </c>
      <c r="H71" s="35">
        <f t="shared" si="70"/>
        <v>256</v>
      </c>
      <c r="I71" s="35">
        <v>16</v>
      </c>
      <c r="J71" s="35"/>
      <c r="K71" s="35"/>
      <c r="L71" s="35">
        <v>240</v>
      </c>
      <c r="M71" s="35"/>
      <c r="N71" s="35"/>
      <c r="O71" s="35"/>
      <c r="P71" s="35">
        <f t="shared" si="71"/>
        <v>0</v>
      </c>
      <c r="Q71" s="35"/>
      <c r="R71" s="35"/>
      <c r="S71" s="35">
        <f t="shared" si="72"/>
        <v>768.6</v>
      </c>
      <c r="T71" s="77">
        <f t="shared" si="73"/>
        <v>640.6</v>
      </c>
      <c r="U71" s="35">
        <v>336.73</v>
      </c>
      <c r="V71" s="79">
        <v>60</v>
      </c>
      <c r="W71" s="35">
        <v>115.87</v>
      </c>
      <c r="X71" s="35">
        <v>128</v>
      </c>
      <c r="Y71" s="35">
        <f t="shared" si="74"/>
        <v>128</v>
      </c>
      <c r="Z71" s="35"/>
      <c r="AA71" s="35">
        <v>128</v>
      </c>
      <c r="AB71" s="35">
        <f t="shared" si="68"/>
        <v>0</v>
      </c>
      <c r="AC71" s="35"/>
      <c r="AD71" s="35"/>
    </row>
    <row r="72" s="1" customFormat="1" ht="40" customHeight="1" spans="1:30">
      <c r="A72" s="36" t="s">
        <v>111</v>
      </c>
      <c r="B72" s="37" t="s">
        <v>112</v>
      </c>
      <c r="C72" s="38"/>
      <c r="D72" s="38"/>
      <c r="E72" s="37"/>
      <c r="F72" s="35">
        <f t="shared" si="67"/>
        <v>10</v>
      </c>
      <c r="G72" s="35">
        <f t="shared" si="69"/>
        <v>10</v>
      </c>
      <c r="H72" s="35">
        <f t="shared" si="70"/>
        <v>0</v>
      </c>
      <c r="I72" s="35"/>
      <c r="J72" s="35"/>
      <c r="K72" s="35"/>
      <c r="L72" s="35"/>
      <c r="M72" s="35"/>
      <c r="N72" s="35"/>
      <c r="O72" s="35"/>
      <c r="P72" s="35">
        <f t="shared" si="71"/>
        <v>0</v>
      </c>
      <c r="Q72" s="35"/>
      <c r="R72" s="35"/>
      <c r="S72" s="35">
        <f t="shared" si="72"/>
        <v>10</v>
      </c>
      <c r="T72" s="77">
        <f t="shared" si="73"/>
        <v>10</v>
      </c>
      <c r="U72" s="35"/>
      <c r="V72" s="79"/>
      <c r="W72" s="35">
        <v>10</v>
      </c>
      <c r="X72" s="35"/>
      <c r="Y72" s="35">
        <f t="shared" si="74"/>
        <v>0</v>
      </c>
      <c r="Z72" s="35"/>
      <c r="AA72" s="35"/>
      <c r="AB72" s="35">
        <f t="shared" si="68"/>
        <v>0</v>
      </c>
      <c r="AC72" s="35"/>
      <c r="AD72" s="35"/>
    </row>
    <row r="73" s="1" customFormat="1" ht="40" customHeight="1" spans="1:30">
      <c r="A73" s="36" t="s">
        <v>113</v>
      </c>
      <c r="B73" s="37" t="s">
        <v>114</v>
      </c>
      <c r="C73" s="38"/>
      <c r="D73" s="38"/>
      <c r="E73" s="37"/>
      <c r="F73" s="35">
        <f t="shared" si="67"/>
        <v>27.84</v>
      </c>
      <c r="G73" s="35">
        <f t="shared" si="69"/>
        <v>27.84</v>
      </c>
      <c r="H73" s="35">
        <f t="shared" si="70"/>
        <v>0</v>
      </c>
      <c r="I73" s="35"/>
      <c r="J73" s="35"/>
      <c r="K73" s="35"/>
      <c r="L73" s="35"/>
      <c r="M73" s="35"/>
      <c r="N73" s="35"/>
      <c r="O73" s="35"/>
      <c r="P73" s="35">
        <f t="shared" si="71"/>
        <v>0</v>
      </c>
      <c r="Q73" s="35"/>
      <c r="R73" s="35"/>
      <c r="S73" s="35">
        <f t="shared" si="72"/>
        <v>27.84</v>
      </c>
      <c r="T73" s="77">
        <f t="shared" si="73"/>
        <v>27.84</v>
      </c>
      <c r="U73" s="35">
        <v>7.84</v>
      </c>
      <c r="V73" s="79"/>
      <c r="W73" s="35">
        <v>20</v>
      </c>
      <c r="X73" s="35"/>
      <c r="Y73" s="35">
        <f t="shared" si="74"/>
        <v>0</v>
      </c>
      <c r="Z73" s="35"/>
      <c r="AA73" s="35"/>
      <c r="AB73" s="35">
        <f t="shared" si="68"/>
        <v>0</v>
      </c>
      <c r="AC73" s="35"/>
      <c r="AD73" s="35"/>
    </row>
    <row r="74" s="1" customFormat="1" ht="40" customHeight="1" spans="1:30">
      <c r="A74" s="36" t="s">
        <v>115</v>
      </c>
      <c r="B74" s="37" t="s">
        <v>24</v>
      </c>
      <c r="C74" s="38">
        <f t="shared" ref="C74:F74" si="75">SUM(C75:C76)</f>
        <v>0</v>
      </c>
      <c r="D74" s="38">
        <f t="shared" si="75"/>
        <v>0</v>
      </c>
      <c r="E74" s="37">
        <f t="shared" si="75"/>
        <v>0</v>
      </c>
      <c r="F74" s="40">
        <f t="shared" si="75"/>
        <v>360.02</v>
      </c>
      <c r="G74" s="35">
        <f t="shared" si="69"/>
        <v>342.02</v>
      </c>
      <c r="H74" s="35">
        <f t="shared" si="70"/>
        <v>18</v>
      </c>
      <c r="I74" s="40">
        <f t="shared" ref="I74:N74" si="76">SUM(I75:I76)</f>
        <v>18</v>
      </c>
      <c r="J74" s="40">
        <f t="shared" si="76"/>
        <v>0</v>
      </c>
      <c r="K74" s="40">
        <f t="shared" si="76"/>
        <v>0</v>
      </c>
      <c r="L74" s="40">
        <f t="shared" si="76"/>
        <v>0</v>
      </c>
      <c r="M74" s="40">
        <f t="shared" si="76"/>
        <v>0</v>
      </c>
      <c r="N74" s="40">
        <f t="shared" si="76"/>
        <v>0</v>
      </c>
      <c r="O74" s="40">
        <f t="shared" ref="O74" si="77">SUM(O75:O76)</f>
        <v>0</v>
      </c>
      <c r="P74" s="35">
        <f t="shared" si="71"/>
        <v>0</v>
      </c>
      <c r="Q74" s="40">
        <f t="shared" ref="Q74:X74" si="78">SUM(Q75:Q76)</f>
        <v>0</v>
      </c>
      <c r="R74" s="40">
        <f t="shared" si="78"/>
        <v>0</v>
      </c>
      <c r="S74" s="35">
        <f t="shared" si="72"/>
        <v>360.02</v>
      </c>
      <c r="T74" s="77">
        <f t="shared" si="73"/>
        <v>351.02</v>
      </c>
      <c r="U74" s="40">
        <f t="shared" si="78"/>
        <v>271.02</v>
      </c>
      <c r="V74" s="78">
        <f t="shared" si="78"/>
        <v>24</v>
      </c>
      <c r="W74" s="78">
        <f t="shared" si="78"/>
        <v>47</v>
      </c>
      <c r="X74" s="40">
        <f t="shared" si="78"/>
        <v>9</v>
      </c>
      <c r="Y74" s="35">
        <f t="shared" si="74"/>
        <v>9</v>
      </c>
      <c r="Z74" s="40">
        <f t="shared" ref="Z74:AD74" si="79">SUM(Z75:Z76)</f>
        <v>0</v>
      </c>
      <c r="AA74" s="40">
        <f t="shared" si="79"/>
        <v>9</v>
      </c>
      <c r="AB74" s="40">
        <f t="shared" si="79"/>
        <v>0</v>
      </c>
      <c r="AC74" s="40">
        <f t="shared" si="79"/>
        <v>0</v>
      </c>
      <c r="AD74" s="40">
        <f t="shared" si="79"/>
        <v>0</v>
      </c>
    </row>
    <row r="75" s="1" customFormat="1" ht="40" customHeight="1" spans="1:30">
      <c r="A75" s="84"/>
      <c r="B75" s="37" t="s">
        <v>116</v>
      </c>
      <c r="C75" s="38"/>
      <c r="D75" s="38"/>
      <c r="E75" s="37"/>
      <c r="F75" s="35">
        <f>SUM(G75,H75,P75)</f>
        <v>304.35</v>
      </c>
      <c r="G75" s="35">
        <f t="shared" si="69"/>
        <v>304.35</v>
      </c>
      <c r="H75" s="35">
        <f t="shared" si="70"/>
        <v>0</v>
      </c>
      <c r="I75" s="35"/>
      <c r="J75" s="35"/>
      <c r="K75" s="35"/>
      <c r="L75" s="35"/>
      <c r="M75" s="35"/>
      <c r="N75" s="35"/>
      <c r="O75" s="35"/>
      <c r="P75" s="35">
        <f t="shared" si="71"/>
        <v>0</v>
      </c>
      <c r="Q75" s="35"/>
      <c r="R75" s="35"/>
      <c r="S75" s="35">
        <f t="shared" si="72"/>
        <v>304.35</v>
      </c>
      <c r="T75" s="77">
        <f t="shared" si="73"/>
        <v>304.35</v>
      </c>
      <c r="U75" s="35">
        <v>234.85</v>
      </c>
      <c r="V75" s="79">
        <v>22.5</v>
      </c>
      <c r="W75" s="35">
        <v>47</v>
      </c>
      <c r="X75" s="35"/>
      <c r="Y75" s="35">
        <f t="shared" si="74"/>
        <v>0</v>
      </c>
      <c r="Z75" s="35"/>
      <c r="AA75" s="35"/>
      <c r="AB75" s="35">
        <f>SUM(AC75:AD75)</f>
        <v>0</v>
      </c>
      <c r="AC75" s="35"/>
      <c r="AD75" s="35"/>
    </row>
    <row r="76" s="1" customFormat="1" ht="40" customHeight="1" spans="1:30">
      <c r="A76" s="36"/>
      <c r="B76" s="37" t="s">
        <v>117</v>
      </c>
      <c r="C76" s="38"/>
      <c r="D76" s="38"/>
      <c r="E76" s="37"/>
      <c r="F76" s="35">
        <f>SUM(G76,H76,P76)</f>
        <v>55.67</v>
      </c>
      <c r="G76" s="35">
        <f t="shared" si="69"/>
        <v>37.67</v>
      </c>
      <c r="H76" s="35">
        <f t="shared" si="70"/>
        <v>18</v>
      </c>
      <c r="I76" s="35">
        <v>18</v>
      </c>
      <c r="J76" s="35"/>
      <c r="K76" s="35"/>
      <c r="L76" s="35"/>
      <c r="M76" s="35"/>
      <c r="N76" s="35"/>
      <c r="O76" s="35"/>
      <c r="P76" s="35">
        <f t="shared" si="71"/>
        <v>0</v>
      </c>
      <c r="Q76" s="35"/>
      <c r="R76" s="35"/>
      <c r="S76" s="35">
        <f t="shared" si="72"/>
        <v>55.67</v>
      </c>
      <c r="T76" s="77">
        <f t="shared" si="73"/>
        <v>46.67</v>
      </c>
      <c r="U76" s="35">
        <v>36.17</v>
      </c>
      <c r="V76" s="79">
        <v>1.5</v>
      </c>
      <c r="W76" s="35"/>
      <c r="X76" s="35">
        <v>9</v>
      </c>
      <c r="Y76" s="35">
        <f t="shared" si="74"/>
        <v>9</v>
      </c>
      <c r="Z76" s="35"/>
      <c r="AA76" s="35">
        <v>9</v>
      </c>
      <c r="AB76" s="35">
        <f>SUM(AC76:AD76)</f>
        <v>0</v>
      </c>
      <c r="AC76" s="35"/>
      <c r="AD76" s="35"/>
    </row>
    <row r="77" s="1" customFormat="1" ht="40" customHeight="1" spans="1:30">
      <c r="A77" s="36" t="s">
        <v>118</v>
      </c>
      <c r="B77" s="37"/>
      <c r="C77" s="38">
        <f t="shared" ref="C77:AD77" si="80">SUM(C110:C113,C86,C78)</f>
        <v>0</v>
      </c>
      <c r="D77" s="38">
        <f t="shared" si="80"/>
        <v>0</v>
      </c>
      <c r="E77" s="37">
        <f t="shared" si="80"/>
        <v>0</v>
      </c>
      <c r="F77" s="40">
        <f t="shared" si="80"/>
        <v>20769.72</v>
      </c>
      <c r="G77" s="40">
        <f t="shared" si="80"/>
        <v>20275.52</v>
      </c>
      <c r="H77" s="40">
        <f t="shared" si="80"/>
        <v>0</v>
      </c>
      <c r="I77" s="40">
        <f t="shared" si="80"/>
        <v>0</v>
      </c>
      <c r="J77" s="40">
        <f t="shared" si="80"/>
        <v>0</v>
      </c>
      <c r="K77" s="40">
        <f t="shared" si="80"/>
        <v>0</v>
      </c>
      <c r="L77" s="40">
        <f t="shared" si="80"/>
        <v>0</v>
      </c>
      <c r="M77" s="40">
        <f t="shared" si="80"/>
        <v>0</v>
      </c>
      <c r="N77" s="40">
        <f t="shared" si="80"/>
        <v>0</v>
      </c>
      <c r="O77" s="40">
        <f t="shared" ref="O77" si="81">SUM(O110:O113,O86,O78)</f>
        <v>0</v>
      </c>
      <c r="P77" s="40">
        <f t="shared" si="80"/>
        <v>494.2</v>
      </c>
      <c r="Q77" s="40">
        <f t="shared" si="80"/>
        <v>494.2</v>
      </c>
      <c r="R77" s="40">
        <f t="shared" si="80"/>
        <v>0</v>
      </c>
      <c r="S77" s="40">
        <f t="shared" si="80"/>
        <v>20769.72</v>
      </c>
      <c r="T77" s="100">
        <f t="shared" si="80"/>
        <v>19696.5</v>
      </c>
      <c r="U77" s="40">
        <f t="shared" si="80"/>
        <v>18020.14</v>
      </c>
      <c r="V77" s="78">
        <f t="shared" si="80"/>
        <v>1012.81</v>
      </c>
      <c r="W77" s="78">
        <f t="shared" si="80"/>
        <v>663.55</v>
      </c>
      <c r="X77" s="40">
        <f t="shared" si="80"/>
        <v>0</v>
      </c>
      <c r="Y77" s="40">
        <f t="shared" si="80"/>
        <v>579.02</v>
      </c>
      <c r="Z77" s="40">
        <f t="shared" si="80"/>
        <v>579.02</v>
      </c>
      <c r="AA77" s="40">
        <f t="shared" si="80"/>
        <v>0</v>
      </c>
      <c r="AB77" s="40">
        <f t="shared" si="80"/>
        <v>494.2</v>
      </c>
      <c r="AC77" s="40">
        <f t="shared" si="80"/>
        <v>257</v>
      </c>
      <c r="AD77" s="40">
        <f t="shared" si="80"/>
        <v>237.2</v>
      </c>
    </row>
    <row r="78" s="3" customFormat="1" ht="40" customHeight="1" spans="1:30">
      <c r="A78" s="85" t="s">
        <v>119</v>
      </c>
      <c r="B78" s="86" t="s">
        <v>24</v>
      </c>
      <c r="C78" s="87">
        <f>SUM(C79:C85)</f>
        <v>0</v>
      </c>
      <c r="D78" s="87">
        <f>SUM(D79:D85)</f>
        <v>0</v>
      </c>
      <c r="E78" s="86">
        <f>SUM(E79:E85)</f>
        <v>0</v>
      </c>
      <c r="F78" s="74">
        <f>SUM(F79:F85)</f>
        <v>1318.9</v>
      </c>
      <c r="G78" s="74">
        <f t="shared" ref="G78:G85" si="82">S78-P78-H78</f>
        <v>1302.9</v>
      </c>
      <c r="H78" s="74">
        <f t="shared" ref="H78:H85" si="83">SUM(I78:N78)</f>
        <v>0</v>
      </c>
      <c r="I78" s="91">
        <f t="shared" ref="I78:N78" si="84">SUM(I79:I84)</f>
        <v>0</v>
      </c>
      <c r="J78" s="91">
        <f t="shared" si="84"/>
        <v>0</v>
      </c>
      <c r="K78" s="91">
        <f t="shared" si="84"/>
        <v>0</v>
      </c>
      <c r="L78" s="91">
        <f t="shared" si="84"/>
        <v>0</v>
      </c>
      <c r="M78" s="91">
        <f t="shared" si="84"/>
        <v>0</v>
      </c>
      <c r="N78" s="91">
        <f t="shared" si="84"/>
        <v>0</v>
      </c>
      <c r="O78" s="91">
        <f t="shared" ref="O78" si="85">SUM(O79:O84)</f>
        <v>0</v>
      </c>
      <c r="P78" s="74">
        <f t="shared" ref="P78:P85" si="86">SUM(Q78:R78)</f>
        <v>16</v>
      </c>
      <c r="Q78" s="91">
        <f>SUM(Q79:Q84)</f>
        <v>16</v>
      </c>
      <c r="R78" s="91">
        <f>SUM(R79:R84)</f>
        <v>0</v>
      </c>
      <c r="S78" s="74">
        <f t="shared" ref="S78:S85" si="87">T78+Y78+AB78</f>
        <v>1318.9</v>
      </c>
      <c r="T78" s="101">
        <f t="shared" ref="T78:T85" si="88">SUM(U78:X78)</f>
        <v>1302.9</v>
      </c>
      <c r="U78" s="91">
        <f t="shared" ref="U78:X78" si="89">SUM(U79:U85)</f>
        <v>720.55</v>
      </c>
      <c r="V78" s="102">
        <f t="shared" si="89"/>
        <v>29.8</v>
      </c>
      <c r="W78" s="102">
        <f t="shared" si="89"/>
        <v>552.55</v>
      </c>
      <c r="X78" s="91">
        <f t="shared" si="89"/>
        <v>0</v>
      </c>
      <c r="Y78" s="74">
        <f t="shared" ref="Y78:Y85" si="90">SUM(Z78:AA78)</f>
        <v>0</v>
      </c>
      <c r="Z78" s="91">
        <f t="shared" ref="Z78:AD78" si="91">SUM(Z79:Z85)</f>
        <v>0</v>
      </c>
      <c r="AA78" s="91">
        <f t="shared" si="91"/>
        <v>0</v>
      </c>
      <c r="AB78" s="91">
        <f t="shared" si="91"/>
        <v>16</v>
      </c>
      <c r="AC78" s="91">
        <f t="shared" si="91"/>
        <v>16</v>
      </c>
      <c r="AD78" s="91">
        <f t="shared" si="91"/>
        <v>0</v>
      </c>
    </row>
    <row r="79" s="3" customFormat="1" ht="40" customHeight="1" spans="1:30">
      <c r="A79" s="85"/>
      <c r="B79" s="88" t="s">
        <v>120</v>
      </c>
      <c r="C79" s="89"/>
      <c r="D79" s="89"/>
      <c r="E79" s="90"/>
      <c r="F79" s="74">
        <f t="shared" ref="F78:F85" si="92">SUM(G79,H79,P79)</f>
        <v>670.81</v>
      </c>
      <c r="G79" s="74">
        <f t="shared" si="82"/>
        <v>670.81</v>
      </c>
      <c r="H79" s="74">
        <f t="shared" si="83"/>
        <v>0</v>
      </c>
      <c r="I79" s="74"/>
      <c r="J79" s="74"/>
      <c r="K79" s="74"/>
      <c r="L79" s="74"/>
      <c r="M79" s="74"/>
      <c r="N79" s="74"/>
      <c r="O79" s="74"/>
      <c r="P79" s="74">
        <f t="shared" si="86"/>
        <v>0</v>
      </c>
      <c r="Q79" s="74"/>
      <c r="R79" s="74"/>
      <c r="S79" s="74">
        <f t="shared" si="87"/>
        <v>670.81</v>
      </c>
      <c r="T79" s="101">
        <f t="shared" si="88"/>
        <v>670.81</v>
      </c>
      <c r="U79" s="74">
        <v>190.96</v>
      </c>
      <c r="V79" s="103">
        <v>11.2</v>
      </c>
      <c r="W79" s="74">
        <v>468.65</v>
      </c>
      <c r="X79" s="74"/>
      <c r="Y79" s="74">
        <f t="shared" si="90"/>
        <v>0</v>
      </c>
      <c r="Z79" s="74"/>
      <c r="AA79" s="74"/>
      <c r="AB79" s="74">
        <f t="shared" ref="AB79:AB85" si="93">SUM(AC79:AD79)</f>
        <v>0</v>
      </c>
      <c r="AC79" s="74"/>
      <c r="AD79" s="74"/>
    </row>
    <row r="80" s="3" customFormat="1" ht="40" customHeight="1" spans="1:30">
      <c r="A80" s="85"/>
      <c r="B80" s="88" t="s">
        <v>121</v>
      </c>
      <c r="C80" s="89"/>
      <c r="D80" s="89"/>
      <c r="E80" s="90"/>
      <c r="F80" s="74">
        <f t="shared" si="92"/>
        <v>15.5</v>
      </c>
      <c r="G80" s="74">
        <f t="shared" si="82"/>
        <v>15.5</v>
      </c>
      <c r="H80" s="74">
        <f t="shared" si="83"/>
        <v>0</v>
      </c>
      <c r="I80" s="74"/>
      <c r="J80" s="74"/>
      <c r="K80" s="74"/>
      <c r="L80" s="74"/>
      <c r="M80" s="74"/>
      <c r="N80" s="74"/>
      <c r="O80" s="74"/>
      <c r="P80" s="74">
        <f t="shared" si="86"/>
        <v>0</v>
      </c>
      <c r="Q80" s="74"/>
      <c r="R80" s="74"/>
      <c r="S80" s="74">
        <f t="shared" si="87"/>
        <v>15.5</v>
      </c>
      <c r="T80" s="101">
        <f t="shared" si="88"/>
        <v>15.5</v>
      </c>
      <c r="U80" s="74"/>
      <c r="V80" s="103">
        <v>3.5</v>
      </c>
      <c r="W80" s="74">
        <v>12</v>
      </c>
      <c r="X80" s="74"/>
      <c r="Y80" s="74">
        <f t="shared" si="90"/>
        <v>0</v>
      </c>
      <c r="Z80" s="74"/>
      <c r="AA80" s="74"/>
      <c r="AB80" s="74">
        <f t="shared" si="93"/>
        <v>0</v>
      </c>
      <c r="AC80" s="74"/>
      <c r="AD80" s="74"/>
    </row>
    <row r="81" s="3" customFormat="1" ht="40" customHeight="1" spans="1:30">
      <c r="A81" s="85"/>
      <c r="B81" s="88" t="s">
        <v>122</v>
      </c>
      <c r="C81" s="89"/>
      <c r="D81" s="89"/>
      <c r="E81" s="90"/>
      <c r="F81" s="74">
        <f t="shared" si="92"/>
        <v>342.32</v>
      </c>
      <c r="G81" s="74">
        <f t="shared" si="82"/>
        <v>342.32</v>
      </c>
      <c r="H81" s="74">
        <f t="shared" si="83"/>
        <v>0</v>
      </c>
      <c r="I81" s="74"/>
      <c r="J81" s="74"/>
      <c r="K81" s="74"/>
      <c r="L81" s="74"/>
      <c r="M81" s="74"/>
      <c r="N81" s="74"/>
      <c r="O81" s="74"/>
      <c r="P81" s="74">
        <f t="shared" si="86"/>
        <v>0</v>
      </c>
      <c r="Q81" s="74"/>
      <c r="R81" s="74"/>
      <c r="S81" s="74">
        <f t="shared" si="87"/>
        <v>342.32</v>
      </c>
      <c r="T81" s="74">
        <f t="shared" si="88"/>
        <v>342.32</v>
      </c>
      <c r="U81" s="74">
        <v>316.32</v>
      </c>
      <c r="V81" s="74">
        <v>6</v>
      </c>
      <c r="W81" s="74">
        <v>20</v>
      </c>
      <c r="X81" s="74"/>
      <c r="Y81" s="74">
        <f t="shared" si="90"/>
        <v>0</v>
      </c>
      <c r="Z81" s="74"/>
      <c r="AA81" s="74"/>
      <c r="AB81" s="74">
        <f t="shared" si="93"/>
        <v>0</v>
      </c>
      <c r="AC81" s="74"/>
      <c r="AD81" s="74"/>
    </row>
    <row r="82" s="3" customFormat="1" ht="40" customHeight="1" spans="1:30">
      <c r="A82" s="85"/>
      <c r="B82" s="88" t="s">
        <v>123</v>
      </c>
      <c r="C82" s="89"/>
      <c r="D82" s="89"/>
      <c r="E82" s="90"/>
      <c r="F82" s="74">
        <f t="shared" si="92"/>
        <v>121.27</v>
      </c>
      <c r="G82" s="74">
        <f t="shared" si="82"/>
        <v>111.27</v>
      </c>
      <c r="H82" s="74">
        <f t="shared" si="83"/>
        <v>0</v>
      </c>
      <c r="I82" s="74"/>
      <c r="J82" s="74"/>
      <c r="K82" s="74"/>
      <c r="L82" s="74"/>
      <c r="M82" s="74"/>
      <c r="N82" s="74"/>
      <c r="O82" s="74"/>
      <c r="P82" s="74">
        <f t="shared" si="86"/>
        <v>10</v>
      </c>
      <c r="Q82" s="74">
        <v>10</v>
      </c>
      <c r="R82" s="74"/>
      <c r="S82" s="74">
        <f t="shared" si="87"/>
        <v>121.27</v>
      </c>
      <c r="T82" s="101">
        <f t="shared" si="88"/>
        <v>111.27</v>
      </c>
      <c r="U82" s="74">
        <v>74.77</v>
      </c>
      <c r="V82" s="103">
        <v>3</v>
      </c>
      <c r="W82" s="74">
        <v>33.5</v>
      </c>
      <c r="X82" s="74"/>
      <c r="Y82" s="74">
        <f t="shared" si="90"/>
        <v>0</v>
      </c>
      <c r="Z82" s="74"/>
      <c r="AA82" s="74"/>
      <c r="AB82" s="74">
        <f t="shared" si="93"/>
        <v>10</v>
      </c>
      <c r="AC82" s="74">
        <v>10</v>
      </c>
      <c r="AD82" s="74"/>
    </row>
    <row r="83" s="3" customFormat="1" ht="40" customHeight="1" spans="1:30">
      <c r="A83" s="85"/>
      <c r="B83" s="88" t="s">
        <v>124</v>
      </c>
      <c r="C83" s="89"/>
      <c r="D83" s="89"/>
      <c r="E83" s="90"/>
      <c r="F83" s="74">
        <f t="shared" si="92"/>
        <v>57.88</v>
      </c>
      <c r="G83" s="74">
        <f t="shared" si="82"/>
        <v>51.88</v>
      </c>
      <c r="H83" s="74">
        <f t="shared" si="83"/>
        <v>0</v>
      </c>
      <c r="I83" s="74"/>
      <c r="J83" s="74"/>
      <c r="K83" s="74"/>
      <c r="L83" s="74"/>
      <c r="M83" s="74"/>
      <c r="N83" s="74"/>
      <c r="O83" s="74"/>
      <c r="P83" s="74">
        <f t="shared" si="86"/>
        <v>6</v>
      </c>
      <c r="Q83" s="74">
        <v>6</v>
      </c>
      <c r="R83" s="74"/>
      <c r="S83" s="74">
        <f t="shared" si="87"/>
        <v>57.88</v>
      </c>
      <c r="T83" s="101">
        <f t="shared" si="88"/>
        <v>51.88</v>
      </c>
      <c r="U83" s="74">
        <v>46.18</v>
      </c>
      <c r="V83" s="103">
        <v>2.5</v>
      </c>
      <c r="W83" s="74">
        <v>3.2</v>
      </c>
      <c r="X83" s="74"/>
      <c r="Y83" s="74">
        <f t="shared" si="90"/>
        <v>0</v>
      </c>
      <c r="Z83" s="74"/>
      <c r="AA83" s="74"/>
      <c r="AB83" s="74">
        <f t="shared" si="93"/>
        <v>6</v>
      </c>
      <c r="AC83" s="74">
        <v>6</v>
      </c>
      <c r="AD83" s="74"/>
    </row>
    <row r="84" s="3" customFormat="1" ht="40" customHeight="1" spans="1:30">
      <c r="A84" s="85"/>
      <c r="B84" s="88" t="s">
        <v>125</v>
      </c>
      <c r="C84" s="89"/>
      <c r="D84" s="89"/>
      <c r="E84" s="90"/>
      <c r="F84" s="74">
        <f t="shared" si="92"/>
        <v>42.95</v>
      </c>
      <c r="G84" s="74">
        <f t="shared" si="82"/>
        <v>42.95</v>
      </c>
      <c r="H84" s="74">
        <f t="shared" si="83"/>
        <v>0</v>
      </c>
      <c r="I84" s="74"/>
      <c r="J84" s="74"/>
      <c r="K84" s="74"/>
      <c r="L84" s="74"/>
      <c r="M84" s="74"/>
      <c r="N84" s="74"/>
      <c r="O84" s="74"/>
      <c r="P84" s="74">
        <f t="shared" si="86"/>
        <v>0</v>
      </c>
      <c r="Q84" s="74"/>
      <c r="R84" s="74"/>
      <c r="S84" s="74">
        <f t="shared" si="87"/>
        <v>42.95</v>
      </c>
      <c r="T84" s="101">
        <f t="shared" si="88"/>
        <v>42.95</v>
      </c>
      <c r="U84" s="74">
        <v>38.25</v>
      </c>
      <c r="V84" s="103">
        <v>1.5</v>
      </c>
      <c r="W84" s="74">
        <v>3.2</v>
      </c>
      <c r="X84" s="74"/>
      <c r="Y84" s="74">
        <f t="shared" si="90"/>
        <v>0</v>
      </c>
      <c r="Z84" s="74"/>
      <c r="AA84" s="74"/>
      <c r="AB84" s="74">
        <f t="shared" si="93"/>
        <v>0</v>
      </c>
      <c r="AC84" s="74"/>
      <c r="AD84" s="74"/>
    </row>
    <row r="85" s="3" customFormat="1" ht="40" customHeight="1" spans="1:30">
      <c r="A85" s="85"/>
      <c r="B85" s="88" t="s">
        <v>126</v>
      </c>
      <c r="C85" s="89"/>
      <c r="D85" s="89"/>
      <c r="E85" s="90"/>
      <c r="F85" s="74">
        <f t="shared" si="92"/>
        <v>68.17</v>
      </c>
      <c r="G85" s="74">
        <f t="shared" si="82"/>
        <v>68.17</v>
      </c>
      <c r="H85" s="74">
        <f t="shared" si="83"/>
        <v>0</v>
      </c>
      <c r="I85" s="74"/>
      <c r="J85" s="74"/>
      <c r="K85" s="74"/>
      <c r="L85" s="74"/>
      <c r="M85" s="74"/>
      <c r="N85" s="74"/>
      <c r="O85" s="74"/>
      <c r="P85" s="74">
        <f t="shared" si="86"/>
        <v>0</v>
      </c>
      <c r="Q85" s="74"/>
      <c r="R85" s="74"/>
      <c r="S85" s="74">
        <f t="shared" si="87"/>
        <v>68.17</v>
      </c>
      <c r="T85" s="101">
        <f t="shared" si="88"/>
        <v>68.17</v>
      </c>
      <c r="U85" s="74">
        <v>54.07</v>
      </c>
      <c r="V85" s="103">
        <v>2.1</v>
      </c>
      <c r="W85" s="74">
        <v>12</v>
      </c>
      <c r="X85" s="74"/>
      <c r="Y85" s="74">
        <f t="shared" si="90"/>
        <v>0</v>
      </c>
      <c r="Z85" s="74"/>
      <c r="AA85" s="74"/>
      <c r="AB85" s="74">
        <f t="shared" si="93"/>
        <v>0</v>
      </c>
      <c r="AC85" s="74"/>
      <c r="AD85" s="74"/>
    </row>
    <row r="86" s="3" customFormat="1" ht="40" customHeight="1" spans="1:30">
      <c r="A86" s="85" t="s">
        <v>127</v>
      </c>
      <c r="B86" s="86" t="s">
        <v>24</v>
      </c>
      <c r="C86" s="87">
        <f t="shared" ref="C86:AD86" si="94">SUM(C87:C88,C97,C109)</f>
        <v>0</v>
      </c>
      <c r="D86" s="87">
        <f t="shared" si="94"/>
        <v>0</v>
      </c>
      <c r="E86" s="86">
        <f t="shared" si="94"/>
        <v>0</v>
      </c>
      <c r="F86" s="91">
        <f t="shared" si="94"/>
        <v>17735.98</v>
      </c>
      <c r="G86" s="91">
        <f t="shared" si="94"/>
        <v>17407.78</v>
      </c>
      <c r="H86" s="91">
        <f t="shared" si="94"/>
        <v>0</v>
      </c>
      <c r="I86" s="91">
        <f t="shared" si="94"/>
        <v>0</v>
      </c>
      <c r="J86" s="91">
        <f t="shared" si="94"/>
        <v>0</v>
      </c>
      <c r="K86" s="91">
        <f t="shared" si="94"/>
        <v>0</v>
      </c>
      <c r="L86" s="91">
        <f t="shared" si="94"/>
        <v>0</v>
      </c>
      <c r="M86" s="91">
        <f t="shared" si="94"/>
        <v>0</v>
      </c>
      <c r="N86" s="91">
        <f t="shared" si="94"/>
        <v>0</v>
      </c>
      <c r="O86" s="91">
        <f t="shared" ref="O86" si="95">SUM(O87:O88,O97,O109)</f>
        <v>0</v>
      </c>
      <c r="P86" s="91">
        <f t="shared" si="94"/>
        <v>328.2</v>
      </c>
      <c r="Q86" s="91">
        <f t="shared" si="94"/>
        <v>328.2</v>
      </c>
      <c r="R86" s="91">
        <f t="shared" si="94"/>
        <v>0</v>
      </c>
      <c r="S86" s="91">
        <f t="shared" si="94"/>
        <v>17735.98</v>
      </c>
      <c r="T86" s="104">
        <f t="shared" si="94"/>
        <v>16828.76</v>
      </c>
      <c r="U86" s="91">
        <f t="shared" si="94"/>
        <v>15915.37</v>
      </c>
      <c r="V86" s="102">
        <f t="shared" si="94"/>
        <v>913.39</v>
      </c>
      <c r="W86" s="91">
        <f t="shared" si="94"/>
        <v>0</v>
      </c>
      <c r="X86" s="91">
        <f t="shared" si="94"/>
        <v>0</v>
      </c>
      <c r="Y86" s="91">
        <f t="shared" si="94"/>
        <v>579.02</v>
      </c>
      <c r="Z86" s="91">
        <f t="shared" si="94"/>
        <v>579.02</v>
      </c>
      <c r="AA86" s="91">
        <f t="shared" si="94"/>
        <v>0</v>
      </c>
      <c r="AB86" s="91">
        <f t="shared" si="94"/>
        <v>328.2</v>
      </c>
      <c r="AC86" s="91">
        <f t="shared" si="94"/>
        <v>166</v>
      </c>
      <c r="AD86" s="91">
        <f t="shared" si="94"/>
        <v>162.2</v>
      </c>
    </row>
    <row r="87" s="3" customFormat="1" ht="40" customHeight="1" spans="1:30">
      <c r="A87" s="85"/>
      <c r="B87" s="86" t="s">
        <v>128</v>
      </c>
      <c r="C87" s="87"/>
      <c r="D87" s="87"/>
      <c r="E87" s="86"/>
      <c r="F87" s="74">
        <f>SUM(G87,H87,P87)</f>
        <v>995.58</v>
      </c>
      <c r="G87" s="74">
        <f>S87-P87-H87</f>
        <v>752.38</v>
      </c>
      <c r="H87" s="74">
        <f>SUM(I87:N87)</f>
        <v>0</v>
      </c>
      <c r="I87" s="74"/>
      <c r="J87" s="74"/>
      <c r="K87" s="74"/>
      <c r="L87" s="74"/>
      <c r="M87" s="74"/>
      <c r="N87" s="74"/>
      <c r="O87" s="74"/>
      <c r="P87" s="74">
        <f>SUM(Q87:R87)</f>
        <v>243.2</v>
      </c>
      <c r="Q87" s="74">
        <v>243.2</v>
      </c>
      <c r="R87" s="74"/>
      <c r="S87" s="74">
        <f>T87+Y87+AB87</f>
        <v>995.58</v>
      </c>
      <c r="T87" s="101">
        <f>SUM(U87:X87)</f>
        <v>730.64</v>
      </c>
      <c r="U87" s="74">
        <v>644.21</v>
      </c>
      <c r="V87" s="103">
        <v>86.43</v>
      </c>
      <c r="W87" s="74"/>
      <c r="X87" s="74"/>
      <c r="Y87" s="74">
        <f>SUM(Z87:AA87)</f>
        <v>21.74</v>
      </c>
      <c r="Z87" s="74">
        <v>21.74</v>
      </c>
      <c r="AA87" s="74"/>
      <c r="AB87" s="74">
        <f>SUM(AC87:AD87)</f>
        <v>243.2</v>
      </c>
      <c r="AC87" s="74">
        <v>123</v>
      </c>
      <c r="AD87" s="74">
        <v>120.2</v>
      </c>
    </row>
    <row r="88" s="3" customFormat="1" ht="40" customHeight="1" spans="1:30">
      <c r="A88" s="85"/>
      <c r="B88" s="86" t="s">
        <v>24</v>
      </c>
      <c r="C88" s="87">
        <f t="shared" ref="C88:AD88" si="96">SUM(C89:C96)</f>
        <v>0</v>
      </c>
      <c r="D88" s="87">
        <f t="shared" si="96"/>
        <v>0</v>
      </c>
      <c r="E88" s="86">
        <f t="shared" si="96"/>
        <v>0</v>
      </c>
      <c r="F88" s="91">
        <f t="shared" si="96"/>
        <v>7208.39</v>
      </c>
      <c r="G88" s="91">
        <f t="shared" si="96"/>
        <v>7208.39</v>
      </c>
      <c r="H88" s="91">
        <f t="shared" si="96"/>
        <v>0</v>
      </c>
      <c r="I88" s="91">
        <f t="shared" si="96"/>
        <v>0</v>
      </c>
      <c r="J88" s="91">
        <f t="shared" si="96"/>
        <v>0</v>
      </c>
      <c r="K88" s="91">
        <f t="shared" si="96"/>
        <v>0</v>
      </c>
      <c r="L88" s="91">
        <f t="shared" si="96"/>
        <v>0</v>
      </c>
      <c r="M88" s="91">
        <f t="shared" si="96"/>
        <v>0</v>
      </c>
      <c r="N88" s="91">
        <f t="shared" si="96"/>
        <v>0</v>
      </c>
      <c r="O88" s="91">
        <f t="shared" ref="O88" si="97">SUM(O89:O96)</f>
        <v>0</v>
      </c>
      <c r="P88" s="91">
        <f t="shared" si="96"/>
        <v>0</v>
      </c>
      <c r="Q88" s="91">
        <f t="shared" si="96"/>
        <v>0</v>
      </c>
      <c r="R88" s="91">
        <f t="shared" si="96"/>
        <v>0</v>
      </c>
      <c r="S88" s="91">
        <f t="shared" si="96"/>
        <v>7208.39</v>
      </c>
      <c r="T88" s="104">
        <f t="shared" si="96"/>
        <v>6943.93</v>
      </c>
      <c r="U88" s="91">
        <f t="shared" si="96"/>
        <v>6560.84</v>
      </c>
      <c r="V88" s="102">
        <f t="shared" si="96"/>
        <v>383.09</v>
      </c>
      <c r="W88" s="91">
        <f t="shared" si="96"/>
        <v>0</v>
      </c>
      <c r="X88" s="91">
        <f t="shared" si="96"/>
        <v>0</v>
      </c>
      <c r="Y88" s="91">
        <f t="shared" si="96"/>
        <v>264.46</v>
      </c>
      <c r="Z88" s="91">
        <f t="shared" si="96"/>
        <v>264.46</v>
      </c>
      <c r="AA88" s="91">
        <f t="shared" si="96"/>
        <v>0</v>
      </c>
      <c r="AB88" s="91">
        <f t="shared" si="96"/>
        <v>0</v>
      </c>
      <c r="AC88" s="91">
        <f t="shared" si="96"/>
        <v>0</v>
      </c>
      <c r="AD88" s="91">
        <f t="shared" si="96"/>
        <v>0</v>
      </c>
    </row>
    <row r="89" s="3" customFormat="1" ht="40" customHeight="1" spans="1:30">
      <c r="A89" s="85"/>
      <c r="B89" s="86" t="s">
        <v>129</v>
      </c>
      <c r="C89" s="87"/>
      <c r="D89" s="87"/>
      <c r="E89" s="86"/>
      <c r="F89" s="74">
        <f t="shared" ref="F89:F96" si="98">SUM(G89,H89,P89)</f>
        <v>1050.38</v>
      </c>
      <c r="G89" s="74">
        <f t="shared" ref="G89:G96" si="99">S89-P89-H89</f>
        <v>1050.38</v>
      </c>
      <c r="H89" s="74">
        <f t="shared" ref="H89:H96" si="100">SUM(I89:N89)</f>
        <v>0</v>
      </c>
      <c r="I89" s="74"/>
      <c r="J89" s="74"/>
      <c r="K89" s="74"/>
      <c r="L89" s="74"/>
      <c r="M89" s="74"/>
      <c r="N89" s="74"/>
      <c r="O89" s="74"/>
      <c r="P89" s="74">
        <f t="shared" ref="P89:P96" si="101">SUM(Q89:R89)</f>
        <v>0</v>
      </c>
      <c r="Q89" s="74"/>
      <c r="R89" s="74"/>
      <c r="S89" s="74">
        <f t="shared" ref="S89:S96" si="102">T89+Y89+AB89</f>
        <v>1050.38</v>
      </c>
      <c r="T89" s="101">
        <f t="shared" ref="T89:T96" si="103">SUM(U89:X89)</f>
        <v>1046.1</v>
      </c>
      <c r="U89" s="74">
        <v>993.6</v>
      </c>
      <c r="V89" s="103">
        <v>52.5</v>
      </c>
      <c r="W89" s="74"/>
      <c r="X89" s="74"/>
      <c r="Y89" s="74">
        <f t="shared" ref="Y89:Y96" si="104">SUM(Z89:AA89)</f>
        <v>4.28</v>
      </c>
      <c r="Z89" s="74">
        <v>4.28</v>
      </c>
      <c r="AA89" s="74"/>
      <c r="AB89" s="74">
        <f t="shared" ref="AB89:AB96" si="105">SUM(AC89:AD89)</f>
        <v>0</v>
      </c>
      <c r="AC89" s="74"/>
      <c r="AD89" s="74"/>
    </row>
    <row r="90" s="3" customFormat="1" ht="40" customHeight="1" spans="1:30">
      <c r="A90" s="85"/>
      <c r="B90" s="86" t="s">
        <v>130</v>
      </c>
      <c r="C90" s="87"/>
      <c r="D90" s="87"/>
      <c r="E90" s="86"/>
      <c r="F90" s="74">
        <f t="shared" si="98"/>
        <v>863.94</v>
      </c>
      <c r="G90" s="74">
        <f t="shared" si="99"/>
        <v>863.94</v>
      </c>
      <c r="H90" s="74">
        <f t="shared" si="100"/>
        <v>0</v>
      </c>
      <c r="I90" s="74"/>
      <c r="J90" s="74"/>
      <c r="K90" s="74"/>
      <c r="L90" s="74"/>
      <c r="M90" s="74"/>
      <c r="N90" s="74"/>
      <c r="O90" s="74"/>
      <c r="P90" s="74">
        <f t="shared" si="101"/>
        <v>0</v>
      </c>
      <c r="Q90" s="74"/>
      <c r="R90" s="74"/>
      <c r="S90" s="74">
        <f t="shared" si="102"/>
        <v>863.94</v>
      </c>
      <c r="T90" s="101">
        <f t="shared" si="103"/>
        <v>834.03</v>
      </c>
      <c r="U90" s="91">
        <v>791.84</v>
      </c>
      <c r="V90" s="103">
        <v>42.19</v>
      </c>
      <c r="W90" s="74"/>
      <c r="X90" s="74"/>
      <c r="Y90" s="74">
        <f t="shared" si="104"/>
        <v>29.91</v>
      </c>
      <c r="Z90" s="74">
        <v>29.91</v>
      </c>
      <c r="AA90" s="74"/>
      <c r="AB90" s="74">
        <f t="shared" si="105"/>
        <v>0</v>
      </c>
      <c r="AC90" s="74"/>
      <c r="AD90" s="74"/>
    </row>
    <row r="91" s="3" customFormat="1" ht="40" customHeight="1" spans="1:30">
      <c r="A91" s="85"/>
      <c r="B91" s="86" t="s">
        <v>131</v>
      </c>
      <c r="C91" s="87"/>
      <c r="D91" s="87"/>
      <c r="E91" s="86"/>
      <c r="F91" s="74">
        <f t="shared" si="98"/>
        <v>1476.56</v>
      </c>
      <c r="G91" s="74">
        <f t="shared" si="99"/>
        <v>1476.56</v>
      </c>
      <c r="H91" s="74">
        <f t="shared" si="100"/>
        <v>0</v>
      </c>
      <c r="I91" s="74"/>
      <c r="J91" s="74"/>
      <c r="K91" s="74"/>
      <c r="L91" s="74"/>
      <c r="M91" s="74"/>
      <c r="N91" s="74"/>
      <c r="O91" s="74"/>
      <c r="P91" s="74">
        <f t="shared" si="101"/>
        <v>0</v>
      </c>
      <c r="Q91" s="74"/>
      <c r="R91" s="74"/>
      <c r="S91" s="74">
        <f t="shared" si="102"/>
        <v>1476.56</v>
      </c>
      <c r="T91" s="101">
        <f t="shared" si="103"/>
        <v>1413.46</v>
      </c>
      <c r="U91" s="74">
        <v>1338.94</v>
      </c>
      <c r="V91" s="103">
        <v>74.52</v>
      </c>
      <c r="W91" s="74"/>
      <c r="X91" s="74"/>
      <c r="Y91" s="74">
        <f t="shared" si="104"/>
        <v>63.1</v>
      </c>
      <c r="Z91" s="74">
        <v>63.1</v>
      </c>
      <c r="AA91" s="74"/>
      <c r="AB91" s="74">
        <f t="shared" si="105"/>
        <v>0</v>
      </c>
      <c r="AC91" s="74"/>
      <c r="AD91" s="74"/>
    </row>
    <row r="92" s="3" customFormat="1" ht="40" customHeight="1" spans="1:30">
      <c r="A92" s="85"/>
      <c r="B92" s="86" t="s">
        <v>132</v>
      </c>
      <c r="C92" s="87"/>
      <c r="D92" s="87"/>
      <c r="E92" s="86"/>
      <c r="F92" s="74">
        <f t="shared" si="98"/>
        <v>907.49</v>
      </c>
      <c r="G92" s="74">
        <f t="shared" si="99"/>
        <v>907.49</v>
      </c>
      <c r="H92" s="74">
        <f t="shared" si="100"/>
        <v>0</v>
      </c>
      <c r="I92" s="74"/>
      <c r="J92" s="74"/>
      <c r="K92" s="74"/>
      <c r="L92" s="74"/>
      <c r="M92" s="74"/>
      <c r="N92" s="74"/>
      <c r="O92" s="74"/>
      <c r="P92" s="74">
        <f t="shared" si="101"/>
        <v>0</v>
      </c>
      <c r="Q92" s="74"/>
      <c r="R92" s="74"/>
      <c r="S92" s="74">
        <f t="shared" si="102"/>
        <v>907.49</v>
      </c>
      <c r="T92" s="101">
        <f t="shared" si="103"/>
        <v>871.32</v>
      </c>
      <c r="U92" s="91">
        <v>803.13</v>
      </c>
      <c r="V92" s="103">
        <v>68.19</v>
      </c>
      <c r="W92" s="74"/>
      <c r="X92" s="74"/>
      <c r="Y92" s="74">
        <f t="shared" si="104"/>
        <v>36.17</v>
      </c>
      <c r="Z92" s="74">
        <v>36.17</v>
      </c>
      <c r="AA92" s="74"/>
      <c r="AB92" s="74">
        <f t="shared" si="105"/>
        <v>0</v>
      </c>
      <c r="AC92" s="74"/>
      <c r="AD92" s="74"/>
    </row>
    <row r="93" s="3" customFormat="1" ht="40" customHeight="1" spans="1:30">
      <c r="A93" s="85"/>
      <c r="B93" s="86" t="s">
        <v>133</v>
      </c>
      <c r="C93" s="87"/>
      <c r="D93" s="87"/>
      <c r="E93" s="86"/>
      <c r="F93" s="74">
        <f t="shared" si="98"/>
        <v>926.49</v>
      </c>
      <c r="G93" s="74">
        <f t="shared" si="99"/>
        <v>926.49</v>
      </c>
      <c r="H93" s="74">
        <f t="shared" si="100"/>
        <v>0</v>
      </c>
      <c r="I93" s="74"/>
      <c r="J93" s="74"/>
      <c r="K93" s="74"/>
      <c r="L93" s="74"/>
      <c r="M93" s="74"/>
      <c r="N93" s="74"/>
      <c r="O93" s="74"/>
      <c r="P93" s="74">
        <f t="shared" si="101"/>
        <v>0</v>
      </c>
      <c r="Q93" s="74"/>
      <c r="R93" s="74"/>
      <c r="S93" s="74">
        <f t="shared" si="102"/>
        <v>926.49</v>
      </c>
      <c r="T93" s="101">
        <f t="shared" si="103"/>
        <v>875.51</v>
      </c>
      <c r="U93" s="74">
        <v>824.82</v>
      </c>
      <c r="V93" s="103">
        <v>50.69</v>
      </c>
      <c r="W93" s="74"/>
      <c r="X93" s="74"/>
      <c r="Y93" s="74">
        <f t="shared" si="104"/>
        <v>50.98</v>
      </c>
      <c r="Z93" s="74">
        <v>50.98</v>
      </c>
      <c r="AA93" s="74"/>
      <c r="AB93" s="74">
        <f t="shared" si="105"/>
        <v>0</v>
      </c>
      <c r="AC93" s="74"/>
      <c r="AD93" s="74"/>
    </row>
    <row r="94" s="3" customFormat="1" ht="40" customHeight="1" spans="1:30">
      <c r="A94" s="85"/>
      <c r="B94" s="86" t="s">
        <v>134</v>
      </c>
      <c r="C94" s="87"/>
      <c r="D94" s="87"/>
      <c r="E94" s="86"/>
      <c r="F94" s="74">
        <f t="shared" si="98"/>
        <v>955.96</v>
      </c>
      <c r="G94" s="74">
        <f t="shared" si="99"/>
        <v>955.96</v>
      </c>
      <c r="H94" s="74">
        <f t="shared" si="100"/>
        <v>0</v>
      </c>
      <c r="I94" s="74"/>
      <c r="J94" s="74"/>
      <c r="K94" s="74"/>
      <c r="L94" s="74"/>
      <c r="M94" s="74"/>
      <c r="N94" s="74"/>
      <c r="O94" s="74"/>
      <c r="P94" s="74">
        <f t="shared" si="101"/>
        <v>0</v>
      </c>
      <c r="Q94" s="74"/>
      <c r="R94" s="74"/>
      <c r="S94" s="74">
        <f t="shared" si="102"/>
        <v>955.96</v>
      </c>
      <c r="T94" s="101">
        <f t="shared" si="103"/>
        <v>923.66</v>
      </c>
      <c r="U94" s="74">
        <v>882.17</v>
      </c>
      <c r="V94" s="103">
        <v>41.49</v>
      </c>
      <c r="W94" s="74"/>
      <c r="X94" s="74"/>
      <c r="Y94" s="74">
        <f t="shared" si="104"/>
        <v>32.3</v>
      </c>
      <c r="Z94" s="74">
        <v>32.3</v>
      </c>
      <c r="AA94" s="74"/>
      <c r="AB94" s="74">
        <f t="shared" si="105"/>
        <v>0</v>
      </c>
      <c r="AC94" s="74"/>
      <c r="AD94" s="74"/>
    </row>
    <row r="95" s="3" customFormat="1" ht="40" customHeight="1" spans="1:30">
      <c r="A95" s="85"/>
      <c r="B95" s="86" t="s">
        <v>135</v>
      </c>
      <c r="C95" s="87"/>
      <c r="D95" s="87"/>
      <c r="E95" s="86"/>
      <c r="F95" s="74">
        <f t="shared" si="98"/>
        <v>438.34</v>
      </c>
      <c r="G95" s="74">
        <f t="shared" si="99"/>
        <v>438.34</v>
      </c>
      <c r="H95" s="74">
        <f t="shared" si="100"/>
        <v>0</v>
      </c>
      <c r="I95" s="74"/>
      <c r="J95" s="74"/>
      <c r="K95" s="74"/>
      <c r="L95" s="74"/>
      <c r="M95" s="74"/>
      <c r="N95" s="74"/>
      <c r="O95" s="74"/>
      <c r="P95" s="74">
        <f t="shared" si="101"/>
        <v>0</v>
      </c>
      <c r="Q95" s="74"/>
      <c r="R95" s="74"/>
      <c r="S95" s="74">
        <f t="shared" si="102"/>
        <v>438.34</v>
      </c>
      <c r="T95" s="101">
        <f t="shared" si="103"/>
        <v>425.3</v>
      </c>
      <c r="U95" s="74">
        <v>407.69</v>
      </c>
      <c r="V95" s="103">
        <v>17.61</v>
      </c>
      <c r="W95" s="74"/>
      <c r="X95" s="74"/>
      <c r="Y95" s="74">
        <f t="shared" si="104"/>
        <v>13.04</v>
      </c>
      <c r="Z95" s="74">
        <v>13.04</v>
      </c>
      <c r="AA95" s="74"/>
      <c r="AB95" s="74">
        <f t="shared" si="105"/>
        <v>0</v>
      </c>
      <c r="AC95" s="74"/>
      <c r="AD95" s="74"/>
    </row>
    <row r="96" s="3" customFormat="1" ht="40" customHeight="1" spans="1:30">
      <c r="A96" s="85"/>
      <c r="B96" s="86" t="s">
        <v>136</v>
      </c>
      <c r="C96" s="87"/>
      <c r="D96" s="87"/>
      <c r="E96" s="86"/>
      <c r="F96" s="74">
        <f t="shared" si="98"/>
        <v>589.23</v>
      </c>
      <c r="G96" s="74">
        <f t="shared" si="99"/>
        <v>589.23</v>
      </c>
      <c r="H96" s="74">
        <f t="shared" si="100"/>
        <v>0</v>
      </c>
      <c r="I96" s="74"/>
      <c r="J96" s="74"/>
      <c r="K96" s="74"/>
      <c r="L96" s="74"/>
      <c r="M96" s="74"/>
      <c r="N96" s="74"/>
      <c r="O96" s="74"/>
      <c r="P96" s="74">
        <f t="shared" si="101"/>
        <v>0</v>
      </c>
      <c r="Q96" s="74"/>
      <c r="R96" s="74"/>
      <c r="S96" s="74">
        <f t="shared" si="102"/>
        <v>589.23</v>
      </c>
      <c r="T96" s="101">
        <f t="shared" si="103"/>
        <v>554.55</v>
      </c>
      <c r="U96" s="74">
        <v>518.65</v>
      </c>
      <c r="V96" s="103">
        <v>35.9</v>
      </c>
      <c r="W96" s="74"/>
      <c r="X96" s="74"/>
      <c r="Y96" s="74">
        <f t="shared" si="104"/>
        <v>34.68</v>
      </c>
      <c r="Z96" s="74">
        <v>34.68</v>
      </c>
      <c r="AA96" s="74"/>
      <c r="AB96" s="74">
        <f t="shared" si="105"/>
        <v>0</v>
      </c>
      <c r="AC96" s="74"/>
      <c r="AD96" s="74"/>
    </row>
    <row r="97" s="3" customFormat="1" ht="40" customHeight="1" spans="1:30">
      <c r="A97" s="85"/>
      <c r="B97" s="86" t="s">
        <v>24</v>
      </c>
      <c r="C97" s="87">
        <f t="shared" ref="C97:AD97" si="106">SUM(C98:C108)</f>
        <v>0</v>
      </c>
      <c r="D97" s="87">
        <f t="shared" si="106"/>
        <v>0</v>
      </c>
      <c r="E97" s="86">
        <f t="shared" si="106"/>
        <v>0</v>
      </c>
      <c r="F97" s="91">
        <f t="shared" si="106"/>
        <v>6803.23</v>
      </c>
      <c r="G97" s="91">
        <f t="shared" si="106"/>
        <v>6803.23</v>
      </c>
      <c r="H97" s="91">
        <f t="shared" si="106"/>
        <v>0</v>
      </c>
      <c r="I97" s="91">
        <f t="shared" si="106"/>
        <v>0</v>
      </c>
      <c r="J97" s="91">
        <f t="shared" si="106"/>
        <v>0</v>
      </c>
      <c r="K97" s="91">
        <f t="shared" si="106"/>
        <v>0</v>
      </c>
      <c r="L97" s="91">
        <f t="shared" si="106"/>
        <v>0</v>
      </c>
      <c r="M97" s="91">
        <f t="shared" si="106"/>
        <v>0</v>
      </c>
      <c r="N97" s="91">
        <f t="shared" si="106"/>
        <v>0</v>
      </c>
      <c r="O97" s="91">
        <f t="shared" ref="O97" si="107">SUM(O98:O108)</f>
        <v>0</v>
      </c>
      <c r="P97" s="91">
        <f t="shared" si="106"/>
        <v>0</v>
      </c>
      <c r="Q97" s="91">
        <f t="shared" si="106"/>
        <v>0</v>
      </c>
      <c r="R97" s="91">
        <f t="shared" si="106"/>
        <v>0</v>
      </c>
      <c r="S97" s="91">
        <f t="shared" si="106"/>
        <v>6803.23</v>
      </c>
      <c r="T97" s="104">
        <f t="shared" si="106"/>
        <v>6524.43</v>
      </c>
      <c r="U97" s="91">
        <f t="shared" si="106"/>
        <v>6368.56</v>
      </c>
      <c r="V97" s="102">
        <f t="shared" si="106"/>
        <v>155.87</v>
      </c>
      <c r="W97" s="102">
        <f t="shared" si="106"/>
        <v>0</v>
      </c>
      <c r="X97" s="91">
        <f t="shared" si="106"/>
        <v>0</v>
      </c>
      <c r="Y97" s="91">
        <f t="shared" si="106"/>
        <v>278.8</v>
      </c>
      <c r="Z97" s="91">
        <f t="shared" si="106"/>
        <v>278.8</v>
      </c>
      <c r="AA97" s="91">
        <f t="shared" si="106"/>
        <v>0</v>
      </c>
      <c r="AB97" s="91">
        <f t="shared" si="106"/>
        <v>0</v>
      </c>
      <c r="AC97" s="91">
        <f t="shared" si="106"/>
        <v>0</v>
      </c>
      <c r="AD97" s="91">
        <f t="shared" si="106"/>
        <v>0</v>
      </c>
    </row>
    <row r="98" s="3" customFormat="1" ht="40" customHeight="1" spans="1:30">
      <c r="A98" s="85"/>
      <c r="B98" s="86" t="s">
        <v>137</v>
      </c>
      <c r="C98" s="87"/>
      <c r="D98" s="87"/>
      <c r="E98" s="86"/>
      <c r="F98" s="74">
        <f t="shared" ref="F98:F112" si="108">SUM(G98,H98,P98)</f>
        <v>1041.67</v>
      </c>
      <c r="G98" s="74">
        <f t="shared" ref="G98:G125" si="109">S98-P98-H98</f>
        <v>1041.67</v>
      </c>
      <c r="H98" s="74">
        <f t="shared" ref="H98:H125" si="110">SUM(I98:N98)</f>
        <v>0</v>
      </c>
      <c r="I98" s="74"/>
      <c r="J98" s="74"/>
      <c r="K98" s="74"/>
      <c r="L98" s="74"/>
      <c r="M98" s="74"/>
      <c r="N98" s="74"/>
      <c r="O98" s="74"/>
      <c r="P98" s="74">
        <f t="shared" ref="P98:P125" si="111">SUM(Q98:R98)</f>
        <v>0</v>
      </c>
      <c r="Q98" s="74"/>
      <c r="R98" s="74"/>
      <c r="S98" s="74">
        <f t="shared" ref="S98:S125" si="112">T98+Y98+AB98</f>
        <v>1041.67</v>
      </c>
      <c r="T98" s="101">
        <f t="shared" ref="T98:T125" si="113">SUM(U98:X98)</f>
        <v>1001.62</v>
      </c>
      <c r="U98" s="74">
        <v>979.2</v>
      </c>
      <c r="V98" s="103">
        <v>22.42</v>
      </c>
      <c r="W98" s="74"/>
      <c r="X98" s="74"/>
      <c r="Y98" s="74">
        <f t="shared" ref="Y98:Y125" si="114">SUM(Z98:AA98)</f>
        <v>40.05</v>
      </c>
      <c r="Z98" s="95">
        <v>40.05</v>
      </c>
      <c r="AA98" s="74"/>
      <c r="AB98" s="74">
        <f t="shared" ref="AB98:AB115" si="115">SUM(AC98:AD98)</f>
        <v>0</v>
      </c>
      <c r="AC98" s="74"/>
      <c r="AD98" s="74"/>
    </row>
    <row r="99" s="3" customFormat="1" ht="40" customHeight="1" spans="1:30">
      <c r="A99" s="85"/>
      <c r="B99" s="86" t="s">
        <v>138</v>
      </c>
      <c r="C99" s="87"/>
      <c r="D99" s="87"/>
      <c r="E99" s="86"/>
      <c r="F99" s="74">
        <f t="shared" si="108"/>
        <v>783.08</v>
      </c>
      <c r="G99" s="74">
        <f t="shared" si="109"/>
        <v>783.08</v>
      </c>
      <c r="H99" s="74">
        <f t="shared" si="110"/>
        <v>0</v>
      </c>
      <c r="I99" s="74"/>
      <c r="J99" s="74"/>
      <c r="K99" s="74"/>
      <c r="L99" s="74"/>
      <c r="M99" s="74"/>
      <c r="N99" s="74"/>
      <c r="O99" s="74"/>
      <c r="P99" s="74">
        <f t="shared" si="111"/>
        <v>0</v>
      </c>
      <c r="Q99" s="74"/>
      <c r="R99" s="74"/>
      <c r="S99" s="74">
        <f t="shared" si="112"/>
        <v>783.08</v>
      </c>
      <c r="T99" s="101">
        <f t="shared" si="113"/>
        <v>746.03</v>
      </c>
      <c r="U99" s="91">
        <v>730.43</v>
      </c>
      <c r="V99" s="103">
        <v>15.6</v>
      </c>
      <c r="W99" s="74"/>
      <c r="X99" s="74"/>
      <c r="Y99" s="74">
        <f t="shared" si="114"/>
        <v>37.05</v>
      </c>
      <c r="Z99" s="95">
        <v>37.05</v>
      </c>
      <c r="AA99" s="74"/>
      <c r="AB99" s="74">
        <f t="shared" si="115"/>
        <v>0</v>
      </c>
      <c r="AC99" s="74"/>
      <c r="AD99" s="74"/>
    </row>
    <row r="100" s="3" customFormat="1" ht="40" customHeight="1" spans="1:30">
      <c r="A100" s="85"/>
      <c r="B100" s="86" t="s">
        <v>139</v>
      </c>
      <c r="C100" s="87"/>
      <c r="D100" s="87"/>
      <c r="E100" s="86"/>
      <c r="F100" s="74">
        <f t="shared" si="108"/>
        <v>623.21</v>
      </c>
      <c r="G100" s="74">
        <f t="shared" si="109"/>
        <v>623.21</v>
      </c>
      <c r="H100" s="74">
        <f t="shared" si="110"/>
        <v>0</v>
      </c>
      <c r="I100" s="74"/>
      <c r="J100" s="74"/>
      <c r="K100" s="74"/>
      <c r="L100" s="74"/>
      <c r="M100" s="74"/>
      <c r="N100" s="74"/>
      <c r="O100" s="74"/>
      <c r="P100" s="74">
        <f t="shared" si="111"/>
        <v>0</v>
      </c>
      <c r="Q100" s="74"/>
      <c r="R100" s="74"/>
      <c r="S100" s="74">
        <f t="shared" si="112"/>
        <v>623.21</v>
      </c>
      <c r="T100" s="101">
        <f t="shared" si="113"/>
        <v>599.62</v>
      </c>
      <c r="U100" s="91">
        <v>591.4</v>
      </c>
      <c r="V100" s="103">
        <v>8.22</v>
      </c>
      <c r="W100" s="74"/>
      <c r="X100" s="74"/>
      <c r="Y100" s="74">
        <f t="shared" si="114"/>
        <v>23.59</v>
      </c>
      <c r="Z100" s="95">
        <v>23.59</v>
      </c>
      <c r="AA100" s="74"/>
      <c r="AB100" s="74">
        <f t="shared" si="115"/>
        <v>0</v>
      </c>
      <c r="AC100" s="74"/>
      <c r="AD100" s="74"/>
    </row>
    <row r="101" s="4" customFormat="1" ht="40" customHeight="1" spans="1:30">
      <c r="A101" s="92"/>
      <c r="B101" s="93" t="s">
        <v>140</v>
      </c>
      <c r="C101" s="94"/>
      <c r="D101" s="94"/>
      <c r="E101" s="93"/>
      <c r="F101" s="95">
        <f t="shared" si="108"/>
        <v>428.54</v>
      </c>
      <c r="G101" s="95">
        <f t="shared" si="109"/>
        <v>428.54</v>
      </c>
      <c r="H101" s="95">
        <f t="shared" si="110"/>
        <v>0</v>
      </c>
      <c r="I101" s="95"/>
      <c r="J101" s="95"/>
      <c r="K101" s="95"/>
      <c r="L101" s="95"/>
      <c r="M101" s="95"/>
      <c r="N101" s="95"/>
      <c r="O101" s="95"/>
      <c r="P101" s="95">
        <f t="shared" si="111"/>
        <v>0</v>
      </c>
      <c r="Q101" s="95"/>
      <c r="R101" s="95"/>
      <c r="S101" s="95">
        <f t="shared" si="112"/>
        <v>428.54</v>
      </c>
      <c r="T101" s="105">
        <f t="shared" si="113"/>
        <v>401.36</v>
      </c>
      <c r="U101" s="95">
        <v>392.76</v>
      </c>
      <c r="V101" s="106">
        <v>8.6</v>
      </c>
      <c r="W101" s="95"/>
      <c r="X101" s="95"/>
      <c r="Y101" s="95">
        <f t="shared" si="114"/>
        <v>27.18</v>
      </c>
      <c r="Z101" s="95">
        <v>27.18</v>
      </c>
      <c r="AA101" s="95"/>
      <c r="AB101" s="95">
        <f t="shared" si="115"/>
        <v>0</v>
      </c>
      <c r="AC101" s="95"/>
      <c r="AD101" s="95"/>
    </row>
    <row r="102" s="3" customFormat="1" ht="40" customHeight="1" spans="1:30">
      <c r="A102" s="85"/>
      <c r="B102" s="86" t="s">
        <v>141</v>
      </c>
      <c r="C102" s="87"/>
      <c r="D102" s="87"/>
      <c r="E102" s="86"/>
      <c r="F102" s="74">
        <f t="shared" si="108"/>
        <v>505.75</v>
      </c>
      <c r="G102" s="74">
        <f t="shared" si="109"/>
        <v>505.75</v>
      </c>
      <c r="H102" s="74">
        <f t="shared" si="110"/>
        <v>0</v>
      </c>
      <c r="I102" s="74"/>
      <c r="J102" s="74"/>
      <c r="K102" s="74"/>
      <c r="L102" s="74"/>
      <c r="M102" s="74"/>
      <c r="N102" s="74"/>
      <c r="O102" s="74"/>
      <c r="P102" s="74">
        <f t="shared" si="111"/>
        <v>0</v>
      </c>
      <c r="Q102" s="74"/>
      <c r="R102" s="74"/>
      <c r="S102" s="74">
        <f t="shared" si="112"/>
        <v>505.75</v>
      </c>
      <c r="T102" s="101">
        <f t="shared" si="113"/>
        <v>481.14</v>
      </c>
      <c r="U102" s="91">
        <v>472.46</v>
      </c>
      <c r="V102" s="103">
        <v>8.68</v>
      </c>
      <c r="W102" s="74"/>
      <c r="X102" s="74"/>
      <c r="Y102" s="74">
        <f t="shared" si="114"/>
        <v>24.61</v>
      </c>
      <c r="Z102" s="95">
        <v>24.61</v>
      </c>
      <c r="AA102" s="74"/>
      <c r="AB102" s="74">
        <f t="shared" si="115"/>
        <v>0</v>
      </c>
      <c r="AC102" s="74"/>
      <c r="AD102" s="74"/>
    </row>
    <row r="103" s="3" customFormat="1" ht="40" customHeight="1" spans="1:30">
      <c r="A103" s="85"/>
      <c r="B103" s="86" t="s">
        <v>142</v>
      </c>
      <c r="C103" s="87"/>
      <c r="D103" s="87"/>
      <c r="E103" s="86"/>
      <c r="F103" s="74">
        <f t="shared" si="108"/>
        <v>580.63</v>
      </c>
      <c r="G103" s="74">
        <f t="shared" si="109"/>
        <v>580.63</v>
      </c>
      <c r="H103" s="74">
        <f t="shared" si="110"/>
        <v>0</v>
      </c>
      <c r="I103" s="74"/>
      <c r="J103" s="74"/>
      <c r="K103" s="74"/>
      <c r="L103" s="74"/>
      <c r="M103" s="74"/>
      <c r="N103" s="74"/>
      <c r="O103" s="74"/>
      <c r="P103" s="74">
        <f t="shared" si="111"/>
        <v>0</v>
      </c>
      <c r="Q103" s="74"/>
      <c r="R103" s="74"/>
      <c r="S103" s="74">
        <f t="shared" si="112"/>
        <v>580.63</v>
      </c>
      <c r="T103" s="101">
        <f t="shared" si="113"/>
        <v>552.77</v>
      </c>
      <c r="U103" s="74">
        <v>544.03</v>
      </c>
      <c r="V103" s="103">
        <v>8.74</v>
      </c>
      <c r="W103" s="74"/>
      <c r="X103" s="74"/>
      <c r="Y103" s="74">
        <f t="shared" si="114"/>
        <v>27.86</v>
      </c>
      <c r="Z103" s="95">
        <v>27.86</v>
      </c>
      <c r="AA103" s="74"/>
      <c r="AB103" s="74">
        <f t="shared" si="115"/>
        <v>0</v>
      </c>
      <c r="AC103" s="74"/>
      <c r="AD103" s="74"/>
    </row>
    <row r="104" s="3" customFormat="1" ht="40" customHeight="1" spans="1:30">
      <c r="A104" s="85"/>
      <c r="B104" s="86" t="s">
        <v>143</v>
      </c>
      <c r="C104" s="87"/>
      <c r="D104" s="87"/>
      <c r="E104" s="86"/>
      <c r="F104" s="74">
        <f t="shared" si="108"/>
        <v>454.34</v>
      </c>
      <c r="G104" s="74">
        <f t="shared" si="109"/>
        <v>454.34</v>
      </c>
      <c r="H104" s="74">
        <f t="shared" si="110"/>
        <v>0</v>
      </c>
      <c r="I104" s="74"/>
      <c r="J104" s="74"/>
      <c r="K104" s="74"/>
      <c r="L104" s="74"/>
      <c r="M104" s="74"/>
      <c r="N104" s="74"/>
      <c r="O104" s="74"/>
      <c r="P104" s="74">
        <f t="shared" si="111"/>
        <v>0</v>
      </c>
      <c r="Q104" s="74"/>
      <c r="R104" s="74"/>
      <c r="S104" s="74">
        <f t="shared" si="112"/>
        <v>454.34</v>
      </c>
      <c r="T104" s="101">
        <f t="shared" si="113"/>
        <v>439.29</v>
      </c>
      <c r="U104" s="74">
        <v>429.01</v>
      </c>
      <c r="V104" s="103">
        <v>10.28</v>
      </c>
      <c r="W104" s="74"/>
      <c r="X104" s="74"/>
      <c r="Y104" s="74">
        <f t="shared" si="114"/>
        <v>15.05</v>
      </c>
      <c r="Z104" s="95">
        <v>15.05</v>
      </c>
      <c r="AA104" s="74"/>
      <c r="AB104" s="74">
        <f t="shared" si="115"/>
        <v>0</v>
      </c>
      <c r="AC104" s="74"/>
      <c r="AD104" s="74"/>
    </row>
    <row r="105" s="3" customFormat="1" ht="40" customHeight="1" spans="1:30">
      <c r="A105" s="85"/>
      <c r="B105" s="86" t="s">
        <v>144</v>
      </c>
      <c r="C105" s="87"/>
      <c r="D105" s="87"/>
      <c r="E105" s="86"/>
      <c r="F105" s="74">
        <f t="shared" si="108"/>
        <v>184.73</v>
      </c>
      <c r="G105" s="74">
        <f t="shared" si="109"/>
        <v>184.73</v>
      </c>
      <c r="H105" s="74">
        <f t="shared" si="110"/>
        <v>0</v>
      </c>
      <c r="I105" s="74"/>
      <c r="J105" s="74"/>
      <c r="K105" s="74"/>
      <c r="L105" s="74"/>
      <c r="M105" s="74"/>
      <c r="N105" s="74"/>
      <c r="O105" s="74"/>
      <c r="P105" s="74">
        <f t="shared" si="111"/>
        <v>0</v>
      </c>
      <c r="Q105" s="74"/>
      <c r="R105" s="74"/>
      <c r="S105" s="74">
        <f t="shared" si="112"/>
        <v>184.73</v>
      </c>
      <c r="T105" s="101">
        <f t="shared" si="113"/>
        <v>176.36</v>
      </c>
      <c r="U105" s="91">
        <v>172.25</v>
      </c>
      <c r="V105" s="103">
        <v>4.11</v>
      </c>
      <c r="W105" s="74"/>
      <c r="X105" s="74"/>
      <c r="Y105" s="74">
        <f t="shared" si="114"/>
        <v>8.37</v>
      </c>
      <c r="Z105" s="95">
        <v>8.37</v>
      </c>
      <c r="AA105" s="74"/>
      <c r="AB105" s="74">
        <f t="shared" si="115"/>
        <v>0</v>
      </c>
      <c r="AC105" s="74"/>
      <c r="AD105" s="74"/>
    </row>
    <row r="106" s="3" customFormat="1" ht="40" customHeight="1" spans="1:30">
      <c r="A106" s="85"/>
      <c r="B106" s="86" t="s">
        <v>145</v>
      </c>
      <c r="C106" s="87"/>
      <c r="D106" s="87"/>
      <c r="E106" s="86"/>
      <c r="F106" s="74">
        <f t="shared" si="108"/>
        <v>1100.38</v>
      </c>
      <c r="G106" s="74">
        <f t="shared" si="109"/>
        <v>1100.38</v>
      </c>
      <c r="H106" s="74">
        <f t="shared" si="110"/>
        <v>0</v>
      </c>
      <c r="I106" s="74"/>
      <c r="J106" s="74"/>
      <c r="K106" s="74"/>
      <c r="L106" s="74"/>
      <c r="M106" s="74"/>
      <c r="N106" s="74"/>
      <c r="O106" s="74"/>
      <c r="P106" s="74">
        <f t="shared" si="111"/>
        <v>0</v>
      </c>
      <c r="Q106" s="74"/>
      <c r="R106" s="74"/>
      <c r="S106" s="74">
        <f t="shared" si="112"/>
        <v>1100.38</v>
      </c>
      <c r="T106" s="101">
        <f t="shared" si="113"/>
        <v>1069.69</v>
      </c>
      <c r="U106" s="74">
        <v>1035.97</v>
      </c>
      <c r="V106" s="103">
        <v>33.72</v>
      </c>
      <c r="W106" s="74"/>
      <c r="X106" s="74"/>
      <c r="Y106" s="74">
        <f t="shared" si="114"/>
        <v>30.69</v>
      </c>
      <c r="Z106" s="95">
        <v>30.69</v>
      </c>
      <c r="AA106" s="74"/>
      <c r="AB106" s="74">
        <f t="shared" si="115"/>
        <v>0</v>
      </c>
      <c r="AC106" s="74"/>
      <c r="AD106" s="74"/>
    </row>
    <row r="107" s="3" customFormat="1" ht="40" customHeight="1" spans="1:30">
      <c r="A107" s="85"/>
      <c r="B107" s="86" t="s">
        <v>146</v>
      </c>
      <c r="C107" s="87"/>
      <c r="D107" s="87"/>
      <c r="E107" s="86"/>
      <c r="F107" s="74">
        <f t="shared" si="108"/>
        <v>716.2</v>
      </c>
      <c r="G107" s="74">
        <f t="shared" si="109"/>
        <v>716.2</v>
      </c>
      <c r="H107" s="74">
        <f t="shared" si="110"/>
        <v>0</v>
      </c>
      <c r="I107" s="74"/>
      <c r="J107" s="74"/>
      <c r="K107" s="74"/>
      <c r="L107" s="74"/>
      <c r="M107" s="74"/>
      <c r="N107" s="74"/>
      <c r="O107" s="74"/>
      <c r="P107" s="74">
        <f t="shared" si="111"/>
        <v>0</v>
      </c>
      <c r="Q107" s="74"/>
      <c r="R107" s="74"/>
      <c r="S107" s="74">
        <f t="shared" si="112"/>
        <v>716.2</v>
      </c>
      <c r="T107" s="101">
        <f t="shared" si="113"/>
        <v>688.23</v>
      </c>
      <c r="U107" s="91">
        <v>665.35</v>
      </c>
      <c r="V107" s="103">
        <v>22.88</v>
      </c>
      <c r="W107" s="74"/>
      <c r="X107" s="74"/>
      <c r="Y107" s="74">
        <f t="shared" si="114"/>
        <v>27.97</v>
      </c>
      <c r="Z107" s="95">
        <v>27.97</v>
      </c>
      <c r="AA107" s="74"/>
      <c r="AB107" s="74">
        <f t="shared" si="115"/>
        <v>0</v>
      </c>
      <c r="AC107" s="74"/>
      <c r="AD107" s="74"/>
    </row>
    <row r="108" s="3" customFormat="1" ht="40" customHeight="1" spans="1:30">
      <c r="A108" s="85"/>
      <c r="B108" s="86" t="s">
        <v>147</v>
      </c>
      <c r="C108" s="87"/>
      <c r="D108" s="87"/>
      <c r="E108" s="86"/>
      <c r="F108" s="74">
        <f t="shared" si="108"/>
        <v>384.7</v>
      </c>
      <c r="G108" s="74">
        <f t="shared" si="109"/>
        <v>384.7</v>
      </c>
      <c r="H108" s="74">
        <f t="shared" si="110"/>
        <v>0</v>
      </c>
      <c r="I108" s="74"/>
      <c r="J108" s="74"/>
      <c r="K108" s="74"/>
      <c r="L108" s="74"/>
      <c r="M108" s="74"/>
      <c r="N108" s="74"/>
      <c r="O108" s="74"/>
      <c r="P108" s="74">
        <f t="shared" si="111"/>
        <v>0</v>
      </c>
      <c r="Q108" s="74"/>
      <c r="R108" s="74"/>
      <c r="S108" s="74">
        <f t="shared" si="112"/>
        <v>384.7</v>
      </c>
      <c r="T108" s="101">
        <f t="shared" si="113"/>
        <v>368.32</v>
      </c>
      <c r="U108" s="74">
        <v>355.7</v>
      </c>
      <c r="V108" s="103">
        <v>12.62</v>
      </c>
      <c r="W108" s="74"/>
      <c r="X108" s="74"/>
      <c r="Y108" s="74">
        <f t="shared" si="114"/>
        <v>16.38</v>
      </c>
      <c r="Z108" s="95">
        <v>16.38</v>
      </c>
      <c r="AA108" s="74"/>
      <c r="AB108" s="74">
        <f t="shared" si="115"/>
        <v>0</v>
      </c>
      <c r="AC108" s="74"/>
      <c r="AD108" s="74"/>
    </row>
    <row r="109" s="3" customFormat="1" ht="40" customHeight="1" spans="1:30">
      <c r="A109" s="85"/>
      <c r="B109" s="86" t="s">
        <v>148</v>
      </c>
      <c r="C109" s="87"/>
      <c r="D109" s="87"/>
      <c r="E109" s="86"/>
      <c r="F109" s="74">
        <f t="shared" si="108"/>
        <v>2728.78</v>
      </c>
      <c r="G109" s="74">
        <f t="shared" si="109"/>
        <v>2643.78</v>
      </c>
      <c r="H109" s="74">
        <f t="shared" si="110"/>
        <v>0</v>
      </c>
      <c r="I109" s="74"/>
      <c r="J109" s="74"/>
      <c r="K109" s="74"/>
      <c r="L109" s="74"/>
      <c r="M109" s="74"/>
      <c r="N109" s="74"/>
      <c r="O109" s="74"/>
      <c r="P109" s="74">
        <f t="shared" si="111"/>
        <v>85</v>
      </c>
      <c r="Q109" s="74">
        <v>85</v>
      </c>
      <c r="R109" s="74"/>
      <c r="S109" s="74">
        <f t="shared" si="112"/>
        <v>2728.78</v>
      </c>
      <c r="T109" s="101">
        <f t="shared" si="113"/>
        <v>2629.76</v>
      </c>
      <c r="U109" s="91">
        <v>2341.76</v>
      </c>
      <c r="V109" s="103">
        <v>288</v>
      </c>
      <c r="W109" s="74"/>
      <c r="X109" s="74"/>
      <c r="Y109" s="74">
        <f t="shared" si="114"/>
        <v>14.02</v>
      </c>
      <c r="Z109" s="95">
        <v>14.02</v>
      </c>
      <c r="AA109" s="74"/>
      <c r="AB109" s="74">
        <f t="shared" si="115"/>
        <v>85</v>
      </c>
      <c r="AC109" s="74">
        <v>43</v>
      </c>
      <c r="AD109" s="74">
        <v>42</v>
      </c>
    </row>
    <row r="110" s="3" customFormat="1" ht="40" customHeight="1" spans="1:30">
      <c r="A110" s="85" t="s">
        <v>149</v>
      </c>
      <c r="B110" s="86" t="s">
        <v>150</v>
      </c>
      <c r="C110" s="87"/>
      <c r="D110" s="87"/>
      <c r="E110" s="86"/>
      <c r="F110" s="74">
        <f t="shared" si="108"/>
        <v>1525.11</v>
      </c>
      <c r="G110" s="74">
        <f t="shared" si="109"/>
        <v>1375.11</v>
      </c>
      <c r="H110" s="74">
        <f t="shared" si="110"/>
        <v>0</v>
      </c>
      <c r="I110" s="74"/>
      <c r="J110" s="74"/>
      <c r="K110" s="74"/>
      <c r="L110" s="74"/>
      <c r="M110" s="74"/>
      <c r="N110" s="74"/>
      <c r="O110" s="74"/>
      <c r="P110" s="74">
        <f t="shared" si="111"/>
        <v>150</v>
      </c>
      <c r="Q110" s="74">
        <v>150</v>
      </c>
      <c r="R110" s="74"/>
      <c r="S110" s="74">
        <f t="shared" si="112"/>
        <v>1525.11</v>
      </c>
      <c r="T110" s="101">
        <f t="shared" si="113"/>
        <v>1375.11</v>
      </c>
      <c r="U110" s="74">
        <v>1234.59</v>
      </c>
      <c r="V110" s="103">
        <v>58.52</v>
      </c>
      <c r="W110" s="74">
        <v>82</v>
      </c>
      <c r="X110" s="74"/>
      <c r="Y110" s="74">
        <f t="shared" si="114"/>
        <v>0</v>
      </c>
      <c r="Z110" s="74"/>
      <c r="AA110" s="74"/>
      <c r="AB110" s="74">
        <f t="shared" si="115"/>
        <v>150</v>
      </c>
      <c r="AC110" s="74">
        <v>75</v>
      </c>
      <c r="AD110" s="74">
        <v>75</v>
      </c>
    </row>
    <row r="111" s="3" customFormat="1" ht="40" customHeight="1" spans="1:30">
      <c r="A111" s="96" t="s">
        <v>151</v>
      </c>
      <c r="B111" s="86" t="s">
        <v>152</v>
      </c>
      <c r="C111" s="87"/>
      <c r="D111" s="87"/>
      <c r="E111" s="86"/>
      <c r="F111" s="74">
        <f t="shared" si="108"/>
        <v>9.16</v>
      </c>
      <c r="G111" s="74">
        <f t="shared" si="109"/>
        <v>9.16</v>
      </c>
      <c r="H111" s="74">
        <f t="shared" si="110"/>
        <v>0</v>
      </c>
      <c r="I111" s="74"/>
      <c r="J111" s="74"/>
      <c r="K111" s="74"/>
      <c r="L111" s="74"/>
      <c r="M111" s="74"/>
      <c r="N111" s="74"/>
      <c r="O111" s="74"/>
      <c r="P111" s="74">
        <f t="shared" si="111"/>
        <v>0</v>
      </c>
      <c r="Q111" s="74"/>
      <c r="R111" s="74"/>
      <c r="S111" s="74">
        <f t="shared" si="112"/>
        <v>9.16</v>
      </c>
      <c r="T111" s="101">
        <f t="shared" si="113"/>
        <v>9.16</v>
      </c>
      <c r="U111" s="91">
        <v>8.56</v>
      </c>
      <c r="V111" s="103">
        <v>0.6</v>
      </c>
      <c r="W111" s="74"/>
      <c r="X111" s="74"/>
      <c r="Y111" s="74">
        <f t="shared" si="114"/>
        <v>0</v>
      </c>
      <c r="Z111" s="74"/>
      <c r="AA111" s="74"/>
      <c r="AB111" s="74">
        <f t="shared" si="115"/>
        <v>0</v>
      </c>
      <c r="AC111" s="74"/>
      <c r="AD111" s="74"/>
    </row>
    <row r="112" s="3" customFormat="1" ht="40" customHeight="1" spans="1:30">
      <c r="A112" s="85" t="s">
        <v>153</v>
      </c>
      <c r="B112" s="86" t="s">
        <v>154</v>
      </c>
      <c r="C112" s="87"/>
      <c r="D112" s="87"/>
      <c r="E112" s="86"/>
      <c r="F112" s="74">
        <f t="shared" si="108"/>
        <v>180.57</v>
      </c>
      <c r="G112" s="74">
        <f t="shared" si="109"/>
        <v>180.57</v>
      </c>
      <c r="H112" s="74">
        <f t="shared" si="110"/>
        <v>0</v>
      </c>
      <c r="I112" s="74"/>
      <c r="J112" s="74"/>
      <c r="K112" s="74"/>
      <c r="L112" s="74"/>
      <c r="M112" s="74"/>
      <c r="N112" s="74"/>
      <c r="O112" s="74"/>
      <c r="P112" s="74">
        <f t="shared" si="111"/>
        <v>0</v>
      </c>
      <c r="Q112" s="74"/>
      <c r="R112" s="74"/>
      <c r="S112" s="74">
        <f t="shared" si="112"/>
        <v>180.57</v>
      </c>
      <c r="T112" s="101">
        <f t="shared" si="113"/>
        <v>180.57</v>
      </c>
      <c r="U112" s="74">
        <v>141.07</v>
      </c>
      <c r="V112" s="103">
        <v>10.5</v>
      </c>
      <c r="W112" s="74">
        <v>29</v>
      </c>
      <c r="X112" s="74"/>
      <c r="Y112" s="74">
        <f t="shared" si="114"/>
        <v>0</v>
      </c>
      <c r="Z112" s="74"/>
      <c r="AA112" s="74"/>
      <c r="AB112" s="74">
        <f t="shared" si="115"/>
        <v>0</v>
      </c>
      <c r="AC112" s="74"/>
      <c r="AD112" s="74"/>
    </row>
    <row r="113" s="3" customFormat="1" ht="40" hidden="1" customHeight="1" spans="1:30">
      <c r="A113" s="85" t="s">
        <v>155</v>
      </c>
      <c r="B113" s="86" t="s">
        <v>24</v>
      </c>
      <c r="C113" s="87">
        <f t="shared" ref="C113:F113" si="116">SUM(C114:C115)</f>
        <v>0</v>
      </c>
      <c r="D113" s="87">
        <f t="shared" si="116"/>
        <v>0</v>
      </c>
      <c r="E113" s="86">
        <f t="shared" si="116"/>
        <v>0</v>
      </c>
      <c r="F113" s="91">
        <f t="shared" si="116"/>
        <v>0</v>
      </c>
      <c r="G113" s="74">
        <f t="shared" si="109"/>
        <v>0</v>
      </c>
      <c r="H113" s="74">
        <f t="shared" si="110"/>
        <v>0</v>
      </c>
      <c r="I113" s="74">
        <f t="shared" ref="I113:N113" si="117">SUM(I114:I115)</f>
        <v>0</v>
      </c>
      <c r="J113" s="74">
        <f t="shared" si="117"/>
        <v>0</v>
      </c>
      <c r="K113" s="74">
        <f t="shared" si="117"/>
        <v>0</v>
      </c>
      <c r="L113" s="74">
        <f t="shared" si="117"/>
        <v>0</v>
      </c>
      <c r="M113" s="74">
        <f t="shared" si="117"/>
        <v>0</v>
      </c>
      <c r="N113" s="74">
        <f t="shared" si="117"/>
        <v>0</v>
      </c>
      <c r="O113" s="74">
        <f t="shared" ref="O113" si="118">SUM(O114:O115)</f>
        <v>0</v>
      </c>
      <c r="P113" s="74">
        <f t="shared" si="111"/>
        <v>0</v>
      </c>
      <c r="Q113" s="74">
        <f t="shared" ref="Q113:X113" si="119">SUM(Q114:Q115)</f>
        <v>0</v>
      </c>
      <c r="R113" s="74">
        <f t="shared" si="119"/>
        <v>0</v>
      </c>
      <c r="S113" s="74">
        <f t="shared" si="112"/>
        <v>0</v>
      </c>
      <c r="T113" s="101">
        <f t="shared" si="113"/>
        <v>0</v>
      </c>
      <c r="U113" s="74">
        <f t="shared" si="119"/>
        <v>0</v>
      </c>
      <c r="V113" s="103">
        <f t="shared" si="119"/>
        <v>0</v>
      </c>
      <c r="W113" s="74">
        <f t="shared" si="119"/>
        <v>0</v>
      </c>
      <c r="X113" s="74">
        <f t="shared" si="119"/>
        <v>0</v>
      </c>
      <c r="Y113" s="74">
        <f t="shared" si="114"/>
        <v>0</v>
      </c>
      <c r="Z113" s="74">
        <f t="shared" ref="Z113:AD113" si="120">SUM(Z114:Z115)</f>
        <v>0</v>
      </c>
      <c r="AA113" s="74">
        <f t="shared" si="120"/>
        <v>0</v>
      </c>
      <c r="AB113" s="74">
        <f t="shared" si="115"/>
        <v>0</v>
      </c>
      <c r="AC113" s="74">
        <f t="shared" si="120"/>
        <v>0</v>
      </c>
      <c r="AD113" s="74">
        <f t="shared" si="120"/>
        <v>0</v>
      </c>
    </row>
    <row r="114" s="3" customFormat="1" ht="40" hidden="1" customHeight="1" spans="1:30">
      <c r="A114" s="85"/>
      <c r="B114" s="88" t="s">
        <v>148</v>
      </c>
      <c r="C114" s="97"/>
      <c r="D114" s="97"/>
      <c r="E114" s="90"/>
      <c r="F114" s="74">
        <f t="shared" ref="F114:F119" si="121">SUM(G114,H114,P114)</f>
        <v>0</v>
      </c>
      <c r="G114" s="74">
        <f t="shared" si="109"/>
        <v>0</v>
      </c>
      <c r="H114" s="74">
        <f t="shared" si="110"/>
        <v>0</v>
      </c>
      <c r="I114" s="74"/>
      <c r="J114" s="74"/>
      <c r="K114" s="74"/>
      <c r="L114" s="74"/>
      <c r="M114" s="74"/>
      <c r="N114" s="74"/>
      <c r="O114" s="74"/>
      <c r="P114" s="74">
        <f t="shared" si="111"/>
        <v>0</v>
      </c>
      <c r="Q114" s="74"/>
      <c r="R114" s="74"/>
      <c r="S114" s="74">
        <f t="shared" si="112"/>
        <v>0</v>
      </c>
      <c r="T114" s="101">
        <f t="shared" si="113"/>
        <v>0</v>
      </c>
      <c r="U114" s="74"/>
      <c r="V114" s="103"/>
      <c r="W114" s="74"/>
      <c r="X114" s="74"/>
      <c r="Y114" s="74">
        <f t="shared" si="114"/>
        <v>0</v>
      </c>
      <c r="Z114" s="74"/>
      <c r="AA114" s="74"/>
      <c r="AB114" s="74">
        <f t="shared" si="115"/>
        <v>0</v>
      </c>
      <c r="AC114" s="74"/>
      <c r="AD114" s="74"/>
    </row>
    <row r="115" s="3" customFormat="1" ht="40" hidden="1" customHeight="1" spans="1:30">
      <c r="A115" s="85"/>
      <c r="B115" s="88" t="s">
        <v>150</v>
      </c>
      <c r="C115" s="97"/>
      <c r="D115" s="97"/>
      <c r="E115" s="90"/>
      <c r="F115" s="74">
        <f t="shared" si="121"/>
        <v>0</v>
      </c>
      <c r="G115" s="74">
        <f t="shared" si="109"/>
        <v>0</v>
      </c>
      <c r="H115" s="74">
        <f t="shared" si="110"/>
        <v>0</v>
      </c>
      <c r="I115" s="74"/>
      <c r="J115" s="74"/>
      <c r="K115" s="74"/>
      <c r="L115" s="74"/>
      <c r="M115" s="74"/>
      <c r="N115" s="74"/>
      <c r="O115" s="74"/>
      <c r="P115" s="74">
        <f t="shared" si="111"/>
        <v>0</v>
      </c>
      <c r="Q115" s="74"/>
      <c r="R115" s="74"/>
      <c r="S115" s="74">
        <f t="shared" si="112"/>
        <v>0</v>
      </c>
      <c r="T115" s="101">
        <f t="shared" si="113"/>
        <v>0</v>
      </c>
      <c r="U115" s="74"/>
      <c r="V115" s="103"/>
      <c r="W115" s="74"/>
      <c r="X115" s="74"/>
      <c r="Y115" s="74">
        <f t="shared" si="114"/>
        <v>0</v>
      </c>
      <c r="Z115" s="74"/>
      <c r="AA115" s="74"/>
      <c r="AB115" s="74">
        <f t="shared" si="115"/>
        <v>0</v>
      </c>
      <c r="AC115" s="74"/>
      <c r="AD115" s="74"/>
    </row>
    <row r="116" s="3" customFormat="1" ht="40" customHeight="1" spans="1:30">
      <c r="A116" s="98" t="s">
        <v>156</v>
      </c>
      <c r="B116" s="86"/>
      <c r="C116" s="87">
        <f t="shared" ref="C116:F116" si="122">SUM(C117:C119)</f>
        <v>0</v>
      </c>
      <c r="D116" s="87">
        <f t="shared" si="122"/>
        <v>0</v>
      </c>
      <c r="E116" s="86">
        <f t="shared" si="122"/>
        <v>0</v>
      </c>
      <c r="F116" s="91">
        <f t="shared" si="122"/>
        <v>577.93</v>
      </c>
      <c r="G116" s="74">
        <f t="shared" si="109"/>
        <v>227.93</v>
      </c>
      <c r="H116" s="74">
        <f t="shared" si="110"/>
        <v>0</v>
      </c>
      <c r="I116" s="91">
        <f t="shared" ref="I116:N116" si="123">SUM(I117:I119)</f>
        <v>0</v>
      </c>
      <c r="J116" s="91">
        <f t="shared" si="123"/>
        <v>0</v>
      </c>
      <c r="K116" s="91">
        <f t="shared" si="123"/>
        <v>0</v>
      </c>
      <c r="L116" s="91">
        <f t="shared" si="123"/>
        <v>0</v>
      </c>
      <c r="M116" s="91">
        <f t="shared" si="123"/>
        <v>0</v>
      </c>
      <c r="N116" s="91">
        <f t="shared" si="123"/>
        <v>0</v>
      </c>
      <c r="O116" s="91">
        <f t="shared" ref="O116" si="124">SUM(O117:O119)</f>
        <v>0</v>
      </c>
      <c r="P116" s="74">
        <f t="shared" si="111"/>
        <v>350</v>
      </c>
      <c r="Q116" s="91">
        <f t="shared" ref="Q116:X116" si="125">SUM(Q117:Q119)</f>
        <v>0</v>
      </c>
      <c r="R116" s="91">
        <f t="shared" si="125"/>
        <v>350</v>
      </c>
      <c r="S116" s="74">
        <f t="shared" si="112"/>
        <v>577.93</v>
      </c>
      <c r="T116" s="101">
        <f t="shared" si="113"/>
        <v>227.93</v>
      </c>
      <c r="U116" s="91">
        <f t="shared" si="125"/>
        <v>145.73</v>
      </c>
      <c r="V116" s="102">
        <f t="shared" si="125"/>
        <v>16.2</v>
      </c>
      <c r="W116" s="91">
        <f t="shared" si="125"/>
        <v>66</v>
      </c>
      <c r="X116" s="91">
        <f t="shared" si="125"/>
        <v>0</v>
      </c>
      <c r="Y116" s="74">
        <f t="shared" si="114"/>
        <v>0</v>
      </c>
      <c r="Z116" s="91">
        <f t="shared" ref="Z116:AD116" si="126">SUM(Z117:Z119)</f>
        <v>0</v>
      </c>
      <c r="AA116" s="91">
        <f t="shared" si="126"/>
        <v>0</v>
      </c>
      <c r="AB116" s="91">
        <f t="shared" si="126"/>
        <v>350</v>
      </c>
      <c r="AC116" s="91">
        <f t="shared" si="126"/>
        <v>175</v>
      </c>
      <c r="AD116" s="91">
        <f t="shared" si="126"/>
        <v>175</v>
      </c>
    </row>
    <row r="117" s="3" customFormat="1" ht="40" customHeight="1" spans="1:30">
      <c r="A117" s="85" t="s">
        <v>157</v>
      </c>
      <c r="B117" s="86" t="s">
        <v>158</v>
      </c>
      <c r="C117" s="87"/>
      <c r="D117" s="87"/>
      <c r="E117" s="86"/>
      <c r="F117" s="74">
        <f t="shared" si="121"/>
        <v>490.92</v>
      </c>
      <c r="G117" s="74">
        <f t="shared" si="109"/>
        <v>140.92</v>
      </c>
      <c r="H117" s="74">
        <f t="shared" si="110"/>
        <v>0</v>
      </c>
      <c r="I117" s="74"/>
      <c r="J117" s="74"/>
      <c r="K117" s="74"/>
      <c r="L117" s="74"/>
      <c r="M117" s="74"/>
      <c r="N117" s="74"/>
      <c r="O117" s="74"/>
      <c r="P117" s="74">
        <f t="shared" si="111"/>
        <v>350</v>
      </c>
      <c r="Q117" s="74"/>
      <c r="R117" s="74">
        <v>350</v>
      </c>
      <c r="S117" s="74">
        <f t="shared" si="112"/>
        <v>490.92</v>
      </c>
      <c r="T117" s="101">
        <f t="shared" si="113"/>
        <v>140.92</v>
      </c>
      <c r="U117" s="74">
        <v>84.92</v>
      </c>
      <c r="V117" s="103">
        <v>6</v>
      </c>
      <c r="W117" s="74">
        <v>50</v>
      </c>
      <c r="X117" s="74"/>
      <c r="Y117" s="74">
        <f t="shared" si="114"/>
        <v>0</v>
      </c>
      <c r="Z117" s="74"/>
      <c r="AA117" s="74"/>
      <c r="AB117" s="74">
        <f t="shared" ref="AB117:AB119" si="127">SUM(AC117:AD117)</f>
        <v>350</v>
      </c>
      <c r="AC117" s="74">
        <v>175</v>
      </c>
      <c r="AD117" s="74">
        <v>175</v>
      </c>
    </row>
    <row r="118" s="3" customFormat="1" ht="40" customHeight="1" spans="1:30">
      <c r="A118" s="85"/>
      <c r="B118" s="86" t="s">
        <v>159</v>
      </c>
      <c r="C118" s="87"/>
      <c r="D118" s="87"/>
      <c r="E118" s="86"/>
      <c r="F118" s="74">
        <f t="shared" si="121"/>
        <v>6</v>
      </c>
      <c r="G118" s="74">
        <f t="shared" si="109"/>
        <v>6</v>
      </c>
      <c r="H118" s="74">
        <f t="shared" si="110"/>
        <v>0</v>
      </c>
      <c r="I118" s="74"/>
      <c r="J118" s="74"/>
      <c r="K118" s="74"/>
      <c r="L118" s="74"/>
      <c r="M118" s="74"/>
      <c r="N118" s="74"/>
      <c r="O118" s="74"/>
      <c r="P118" s="74">
        <f t="shared" si="111"/>
        <v>0</v>
      </c>
      <c r="Q118" s="74"/>
      <c r="R118" s="74"/>
      <c r="S118" s="74">
        <f t="shared" si="112"/>
        <v>6</v>
      </c>
      <c r="T118" s="101">
        <f t="shared" si="113"/>
        <v>6</v>
      </c>
      <c r="U118" s="74"/>
      <c r="V118" s="103">
        <v>6</v>
      </c>
      <c r="W118" s="74"/>
      <c r="X118" s="74"/>
      <c r="Y118" s="74">
        <f t="shared" si="114"/>
        <v>0</v>
      </c>
      <c r="Z118" s="74"/>
      <c r="AA118" s="74"/>
      <c r="AB118" s="74">
        <f t="shared" si="127"/>
        <v>0</v>
      </c>
      <c r="AC118" s="74"/>
      <c r="AD118" s="74"/>
    </row>
    <row r="119" s="3" customFormat="1" ht="40" customHeight="1" spans="1:30">
      <c r="A119" s="85" t="s">
        <v>160</v>
      </c>
      <c r="B119" s="86" t="s">
        <v>161</v>
      </c>
      <c r="C119" s="87"/>
      <c r="D119" s="87"/>
      <c r="E119" s="86"/>
      <c r="F119" s="74">
        <f t="shared" si="121"/>
        <v>81.01</v>
      </c>
      <c r="G119" s="74">
        <f t="shared" si="109"/>
        <v>81.01</v>
      </c>
      <c r="H119" s="74">
        <f t="shared" si="110"/>
        <v>0</v>
      </c>
      <c r="I119" s="74"/>
      <c r="J119" s="74"/>
      <c r="K119" s="74"/>
      <c r="L119" s="74"/>
      <c r="M119" s="74"/>
      <c r="N119" s="74"/>
      <c r="O119" s="74"/>
      <c r="P119" s="74">
        <f t="shared" si="111"/>
        <v>0</v>
      </c>
      <c r="Q119" s="74"/>
      <c r="R119" s="74"/>
      <c r="S119" s="74">
        <f t="shared" si="112"/>
        <v>81.01</v>
      </c>
      <c r="T119" s="101">
        <f t="shared" si="113"/>
        <v>81.01</v>
      </c>
      <c r="U119" s="74">
        <v>60.81</v>
      </c>
      <c r="V119" s="103">
        <v>4.2</v>
      </c>
      <c r="W119" s="74">
        <v>16</v>
      </c>
      <c r="X119" s="74"/>
      <c r="Y119" s="74">
        <f t="shared" si="114"/>
        <v>0</v>
      </c>
      <c r="Z119" s="74"/>
      <c r="AA119" s="74"/>
      <c r="AB119" s="74">
        <f t="shared" si="127"/>
        <v>0</v>
      </c>
      <c r="AC119" s="74"/>
      <c r="AD119" s="74"/>
    </row>
    <row r="120" s="3" customFormat="1" ht="40" customHeight="1" spans="1:30">
      <c r="A120" s="98" t="s">
        <v>162</v>
      </c>
      <c r="B120" s="86"/>
      <c r="C120" s="87">
        <f>SUM(C132:C133,C121)</f>
        <v>0</v>
      </c>
      <c r="D120" s="87">
        <f>SUM(D132:D133,D121)</f>
        <v>0</v>
      </c>
      <c r="E120" s="86">
        <f>SUM(E132:E133,E121)</f>
        <v>0</v>
      </c>
      <c r="F120" s="91">
        <f>SUM(F132:F133,F121)</f>
        <v>1684.66</v>
      </c>
      <c r="G120" s="74">
        <f t="shared" si="109"/>
        <v>1627.66</v>
      </c>
      <c r="H120" s="74">
        <f t="shared" si="110"/>
        <v>42</v>
      </c>
      <c r="I120" s="91">
        <f t="shared" ref="I120:O120" si="128">SUM(I132:I133,I121)</f>
        <v>0</v>
      </c>
      <c r="J120" s="91">
        <f t="shared" si="128"/>
        <v>20</v>
      </c>
      <c r="K120" s="91">
        <f t="shared" si="128"/>
        <v>20</v>
      </c>
      <c r="L120" s="91">
        <f t="shared" si="128"/>
        <v>2</v>
      </c>
      <c r="M120" s="91">
        <f t="shared" si="128"/>
        <v>0</v>
      </c>
      <c r="N120" s="91">
        <f t="shared" si="128"/>
        <v>0</v>
      </c>
      <c r="O120" s="91">
        <f t="shared" si="128"/>
        <v>0</v>
      </c>
      <c r="P120" s="74">
        <f t="shared" si="111"/>
        <v>15</v>
      </c>
      <c r="Q120" s="91">
        <f t="shared" ref="Q120:X120" si="129">SUM(Q132:Q133,Q121)</f>
        <v>0</v>
      </c>
      <c r="R120" s="91">
        <f t="shared" si="129"/>
        <v>15</v>
      </c>
      <c r="S120" s="74">
        <f t="shared" si="112"/>
        <v>1684.66</v>
      </c>
      <c r="T120" s="101">
        <f t="shared" si="113"/>
        <v>1649.66</v>
      </c>
      <c r="U120" s="91">
        <f t="shared" si="129"/>
        <v>1421.26</v>
      </c>
      <c r="V120" s="102">
        <f t="shared" si="129"/>
        <v>58.6</v>
      </c>
      <c r="W120" s="102">
        <f t="shared" si="129"/>
        <v>147.8</v>
      </c>
      <c r="X120" s="91">
        <f t="shared" si="129"/>
        <v>22</v>
      </c>
      <c r="Y120" s="74">
        <f t="shared" si="114"/>
        <v>20</v>
      </c>
      <c r="Z120" s="91">
        <f>SUM(Z132:Z133,Z121)</f>
        <v>0</v>
      </c>
      <c r="AA120" s="91">
        <f>SUM(AA132:AA133,AA121)</f>
        <v>20</v>
      </c>
      <c r="AB120" s="91">
        <f>SUM(AB132:AB133,AB121)</f>
        <v>15</v>
      </c>
      <c r="AC120" s="91">
        <f>SUM(AC132:AC133,AC121)</f>
        <v>8</v>
      </c>
      <c r="AD120" s="91">
        <f>SUM(AD132:AD133,AD121)</f>
        <v>7</v>
      </c>
    </row>
    <row r="121" s="3" customFormat="1" ht="40" customHeight="1" spans="1:30">
      <c r="A121" s="85" t="s">
        <v>163</v>
      </c>
      <c r="B121" s="86" t="s">
        <v>24</v>
      </c>
      <c r="C121" s="87">
        <f>SUM(C122:C131)</f>
        <v>0</v>
      </c>
      <c r="D121" s="87">
        <f>SUM(D122:D131)</f>
        <v>0</v>
      </c>
      <c r="E121" s="86">
        <f>SUM(E122:E131)</f>
        <v>0</v>
      </c>
      <c r="F121" s="91">
        <f>SUM(F122:F131)</f>
        <v>1601.63</v>
      </c>
      <c r="G121" s="74">
        <f t="shared" si="109"/>
        <v>1544.63</v>
      </c>
      <c r="H121" s="74">
        <f t="shared" si="110"/>
        <v>42</v>
      </c>
      <c r="I121" s="91">
        <f t="shared" ref="I121:O121" si="130">SUM(I122:I131)</f>
        <v>0</v>
      </c>
      <c r="J121" s="91">
        <f t="shared" si="130"/>
        <v>20</v>
      </c>
      <c r="K121" s="91">
        <f t="shared" si="130"/>
        <v>20</v>
      </c>
      <c r="L121" s="91">
        <f t="shared" si="130"/>
        <v>2</v>
      </c>
      <c r="M121" s="91">
        <f t="shared" si="130"/>
        <v>0</v>
      </c>
      <c r="N121" s="91">
        <f t="shared" si="130"/>
        <v>0</v>
      </c>
      <c r="O121" s="91">
        <f t="shared" si="130"/>
        <v>0</v>
      </c>
      <c r="P121" s="74">
        <f t="shared" si="111"/>
        <v>15</v>
      </c>
      <c r="Q121" s="91">
        <f t="shared" ref="Q121:X121" si="131">SUM(Q122:Q131)</f>
        <v>0</v>
      </c>
      <c r="R121" s="91">
        <f t="shared" si="131"/>
        <v>15</v>
      </c>
      <c r="S121" s="74">
        <f t="shared" si="112"/>
        <v>1601.63</v>
      </c>
      <c r="T121" s="101">
        <f t="shared" si="113"/>
        <v>1566.63</v>
      </c>
      <c r="U121" s="91">
        <f t="shared" si="131"/>
        <v>1352.63</v>
      </c>
      <c r="V121" s="102">
        <f t="shared" si="131"/>
        <v>56.8</v>
      </c>
      <c r="W121" s="102">
        <f t="shared" si="131"/>
        <v>135.2</v>
      </c>
      <c r="X121" s="91">
        <f t="shared" si="131"/>
        <v>22</v>
      </c>
      <c r="Y121" s="74">
        <f t="shared" si="114"/>
        <v>20</v>
      </c>
      <c r="Z121" s="91">
        <f>SUM(Z122:Z131)</f>
        <v>0</v>
      </c>
      <c r="AA121" s="91">
        <f>SUM(AA122:AA131)</f>
        <v>20</v>
      </c>
      <c r="AB121" s="91">
        <f>SUM(AB122:AB131)</f>
        <v>15</v>
      </c>
      <c r="AC121" s="91">
        <f>SUM(AC122:AC131)</f>
        <v>8</v>
      </c>
      <c r="AD121" s="91">
        <f>SUM(AD122:AD131)</f>
        <v>7</v>
      </c>
    </row>
    <row r="122" s="3" customFormat="1" ht="40" customHeight="1" spans="1:30">
      <c r="A122" s="99"/>
      <c r="B122" s="86" t="s">
        <v>164</v>
      </c>
      <c r="C122" s="87"/>
      <c r="D122" s="87"/>
      <c r="E122" s="86"/>
      <c r="F122" s="74">
        <f>SUM(G122,H122,P122)</f>
        <v>171.84</v>
      </c>
      <c r="G122" s="74">
        <f t="shared" si="109"/>
        <v>169.84</v>
      </c>
      <c r="H122" s="74">
        <f t="shared" si="110"/>
        <v>2</v>
      </c>
      <c r="I122" s="74"/>
      <c r="J122" s="74"/>
      <c r="K122" s="74"/>
      <c r="L122" s="74">
        <v>2</v>
      </c>
      <c r="M122" s="74"/>
      <c r="N122" s="74"/>
      <c r="O122" s="74"/>
      <c r="P122" s="74">
        <f t="shared" si="111"/>
        <v>0</v>
      </c>
      <c r="Q122" s="74"/>
      <c r="R122" s="74"/>
      <c r="S122" s="74">
        <f t="shared" si="112"/>
        <v>171.84</v>
      </c>
      <c r="T122" s="101">
        <f t="shared" si="113"/>
        <v>171.84</v>
      </c>
      <c r="U122" s="74">
        <v>120.94</v>
      </c>
      <c r="V122" s="103">
        <v>5.2</v>
      </c>
      <c r="W122" s="74">
        <v>43.7</v>
      </c>
      <c r="X122" s="74">
        <v>2</v>
      </c>
      <c r="Y122" s="74">
        <f t="shared" si="114"/>
        <v>0</v>
      </c>
      <c r="Z122" s="74"/>
      <c r="AA122" s="74"/>
      <c r="AB122" s="74">
        <f>SUM(AC122:AD122)</f>
        <v>0</v>
      </c>
      <c r="AC122" s="74"/>
      <c r="AD122" s="74"/>
    </row>
    <row r="123" s="3" customFormat="1" ht="40" customHeight="1" spans="1:30">
      <c r="A123" s="99"/>
      <c r="B123" s="86" t="s">
        <v>165</v>
      </c>
      <c r="C123" s="87"/>
      <c r="D123" s="87"/>
      <c r="E123" s="86"/>
      <c r="F123" s="74">
        <f>SUM(G123,H123,P123)</f>
        <v>67.76</v>
      </c>
      <c r="G123" s="74">
        <f t="shared" si="109"/>
        <v>67.76</v>
      </c>
      <c r="H123" s="74">
        <f t="shared" si="110"/>
        <v>0</v>
      </c>
      <c r="I123" s="74"/>
      <c r="J123" s="74"/>
      <c r="K123" s="74"/>
      <c r="L123" s="74"/>
      <c r="M123" s="74"/>
      <c r="N123" s="74"/>
      <c r="O123" s="74"/>
      <c r="P123" s="74">
        <f t="shared" si="111"/>
        <v>0</v>
      </c>
      <c r="Q123" s="74"/>
      <c r="R123" s="74"/>
      <c r="S123" s="74">
        <f t="shared" si="112"/>
        <v>67.76</v>
      </c>
      <c r="T123" s="101">
        <f t="shared" si="113"/>
        <v>67.76</v>
      </c>
      <c r="U123" s="74">
        <v>58.96</v>
      </c>
      <c r="V123" s="103">
        <v>5</v>
      </c>
      <c r="W123" s="74">
        <v>3.8</v>
      </c>
      <c r="X123" s="74"/>
      <c r="Y123" s="74">
        <f t="shared" si="114"/>
        <v>0</v>
      </c>
      <c r="Z123" s="74"/>
      <c r="AA123" s="74"/>
      <c r="AB123" s="74">
        <f>SUM(AC123:AD123)</f>
        <v>0</v>
      </c>
      <c r="AC123" s="74"/>
      <c r="AD123" s="74"/>
    </row>
    <row r="124" s="3" customFormat="1" ht="40" customHeight="1" spans="1:30">
      <c r="A124" s="99"/>
      <c r="B124" s="86" t="s">
        <v>166</v>
      </c>
      <c r="C124" s="87"/>
      <c r="D124" s="87"/>
      <c r="E124" s="86"/>
      <c r="F124" s="74">
        <f>SUM(G124,H124,P124)</f>
        <v>330.87</v>
      </c>
      <c r="G124" s="74">
        <f t="shared" si="109"/>
        <v>310.87</v>
      </c>
      <c r="H124" s="74">
        <f t="shared" si="110"/>
        <v>20</v>
      </c>
      <c r="I124" s="74"/>
      <c r="J124" s="74">
        <v>20</v>
      </c>
      <c r="K124" s="74"/>
      <c r="L124" s="74"/>
      <c r="M124" s="74"/>
      <c r="N124" s="74"/>
      <c r="O124" s="74"/>
      <c r="P124" s="74">
        <f t="shared" si="111"/>
        <v>0</v>
      </c>
      <c r="Q124" s="74"/>
      <c r="R124" s="74"/>
      <c r="S124" s="74">
        <f t="shared" si="112"/>
        <v>330.87</v>
      </c>
      <c r="T124" s="101">
        <f t="shared" si="113"/>
        <v>320.87</v>
      </c>
      <c r="U124" s="74">
        <v>237.67</v>
      </c>
      <c r="V124" s="103">
        <v>13.2</v>
      </c>
      <c r="W124" s="74">
        <v>60</v>
      </c>
      <c r="X124" s="74">
        <v>10</v>
      </c>
      <c r="Y124" s="74">
        <f t="shared" si="114"/>
        <v>10</v>
      </c>
      <c r="Z124" s="74"/>
      <c r="AA124" s="74">
        <v>10</v>
      </c>
      <c r="AB124" s="74">
        <f>SUM(AC124:AD124)</f>
        <v>0</v>
      </c>
      <c r="AC124" s="74"/>
      <c r="AD124" s="74"/>
    </row>
    <row r="125" s="3" customFormat="1" ht="40" customHeight="1" spans="1:30">
      <c r="A125" s="99"/>
      <c r="B125" s="86" t="s">
        <v>167</v>
      </c>
      <c r="C125" s="87"/>
      <c r="D125" s="87"/>
      <c r="E125" s="86"/>
      <c r="F125" s="74">
        <f>SUM(G125,H125,P125)</f>
        <v>202.94</v>
      </c>
      <c r="G125" s="74">
        <f t="shared" si="109"/>
        <v>202.94</v>
      </c>
      <c r="H125" s="74">
        <f t="shared" si="110"/>
        <v>0</v>
      </c>
      <c r="I125" s="74"/>
      <c r="J125" s="74"/>
      <c r="K125" s="74"/>
      <c r="L125" s="74"/>
      <c r="M125" s="74"/>
      <c r="N125" s="74"/>
      <c r="O125" s="74"/>
      <c r="P125" s="74">
        <f t="shared" si="111"/>
        <v>0</v>
      </c>
      <c r="Q125" s="74"/>
      <c r="R125" s="74"/>
      <c r="S125" s="74">
        <f t="shared" si="112"/>
        <v>202.94</v>
      </c>
      <c r="T125" s="101">
        <f t="shared" si="113"/>
        <v>202.94</v>
      </c>
      <c r="U125" s="74">
        <v>202.94</v>
      </c>
      <c r="V125" s="103"/>
      <c r="W125" s="74"/>
      <c r="X125" s="74"/>
      <c r="Y125" s="74">
        <f t="shared" si="114"/>
        <v>0</v>
      </c>
      <c r="Z125" s="74"/>
      <c r="AA125" s="74"/>
      <c r="AB125" s="74">
        <f>SUM(AC125:AD125)</f>
        <v>0</v>
      </c>
      <c r="AC125" s="74"/>
      <c r="AD125" s="74"/>
    </row>
    <row r="126" s="3" customFormat="1" ht="40" customHeight="1" spans="1:30">
      <c r="A126" s="99"/>
      <c r="B126" s="37" t="s">
        <v>168</v>
      </c>
      <c r="C126" s="87"/>
      <c r="D126" s="87"/>
      <c r="E126" s="86"/>
      <c r="F126" s="74">
        <f t="shared" ref="F126:F133" si="132">SUM(G126,H126,P126)</f>
        <v>108.94</v>
      </c>
      <c r="G126" s="74">
        <f t="shared" ref="G126:G147" si="133">S126-P126-H126</f>
        <v>108.94</v>
      </c>
      <c r="H126" s="74">
        <f t="shared" ref="H126:H147" si="134">SUM(I126:N126)</f>
        <v>0</v>
      </c>
      <c r="I126" s="74"/>
      <c r="J126" s="74"/>
      <c r="K126" s="74"/>
      <c r="L126" s="74"/>
      <c r="M126" s="74"/>
      <c r="N126" s="74"/>
      <c r="O126" s="74"/>
      <c r="P126" s="74">
        <f t="shared" ref="P126:P147" si="135">SUM(Q126:R126)</f>
        <v>0</v>
      </c>
      <c r="Q126" s="74"/>
      <c r="R126" s="74"/>
      <c r="S126" s="74">
        <f t="shared" ref="S126:S147" si="136">T126+Y126+AB126</f>
        <v>108.94</v>
      </c>
      <c r="T126" s="101">
        <f t="shared" ref="T126:T147" si="137">SUM(U126:X126)</f>
        <v>108.94</v>
      </c>
      <c r="U126" s="74">
        <v>98.44</v>
      </c>
      <c r="V126" s="103">
        <v>10.5</v>
      </c>
      <c r="W126" s="74"/>
      <c r="X126" s="74"/>
      <c r="Y126" s="74">
        <f t="shared" ref="Y126:Y147" si="138">SUM(Z126:AA126)</f>
        <v>0</v>
      </c>
      <c r="Z126" s="74"/>
      <c r="AA126" s="74"/>
      <c r="AB126" s="74">
        <f t="shared" ref="AB126:AB133" si="139">SUM(AC126:AD126)</f>
        <v>0</v>
      </c>
      <c r="AC126" s="74"/>
      <c r="AD126" s="74"/>
    </row>
    <row r="127" s="3" customFormat="1" ht="40" customHeight="1" spans="1:30">
      <c r="A127" s="99"/>
      <c r="B127" s="37" t="s">
        <v>169</v>
      </c>
      <c r="C127" s="87"/>
      <c r="D127" s="87"/>
      <c r="E127" s="86"/>
      <c r="F127" s="74">
        <f t="shared" si="132"/>
        <v>32.38</v>
      </c>
      <c r="G127" s="74">
        <f t="shared" si="133"/>
        <v>32.38</v>
      </c>
      <c r="H127" s="74">
        <f t="shared" si="134"/>
        <v>0</v>
      </c>
      <c r="I127" s="74"/>
      <c r="J127" s="74"/>
      <c r="K127" s="74"/>
      <c r="L127" s="74"/>
      <c r="M127" s="74"/>
      <c r="N127" s="74"/>
      <c r="O127" s="74"/>
      <c r="P127" s="74">
        <f t="shared" si="135"/>
        <v>0</v>
      </c>
      <c r="Q127" s="74"/>
      <c r="R127" s="74"/>
      <c r="S127" s="74">
        <f t="shared" si="136"/>
        <v>32.38</v>
      </c>
      <c r="T127" s="101">
        <f t="shared" si="137"/>
        <v>32.38</v>
      </c>
      <c r="U127" s="74">
        <v>23.88</v>
      </c>
      <c r="V127" s="103">
        <v>3.5</v>
      </c>
      <c r="W127" s="74">
        <v>5</v>
      </c>
      <c r="X127" s="74"/>
      <c r="Y127" s="74">
        <f t="shared" si="138"/>
        <v>0</v>
      </c>
      <c r="Z127" s="74"/>
      <c r="AA127" s="74"/>
      <c r="AB127" s="74">
        <f t="shared" si="139"/>
        <v>0</v>
      </c>
      <c r="AC127" s="74"/>
      <c r="AD127" s="74"/>
    </row>
    <row r="128" s="3" customFormat="1" ht="40" customHeight="1" spans="1:30">
      <c r="A128" s="99"/>
      <c r="B128" s="37" t="s">
        <v>170</v>
      </c>
      <c r="C128" s="87"/>
      <c r="D128" s="87"/>
      <c r="E128" s="86"/>
      <c r="F128" s="74">
        <f t="shared" si="132"/>
        <v>191.64</v>
      </c>
      <c r="G128" s="74">
        <f t="shared" si="133"/>
        <v>191.64</v>
      </c>
      <c r="H128" s="74">
        <f t="shared" si="134"/>
        <v>0</v>
      </c>
      <c r="I128" s="74"/>
      <c r="J128" s="74"/>
      <c r="K128" s="74"/>
      <c r="L128" s="74"/>
      <c r="M128" s="74"/>
      <c r="N128" s="74"/>
      <c r="O128" s="74"/>
      <c r="P128" s="74">
        <f t="shared" si="135"/>
        <v>0</v>
      </c>
      <c r="Q128" s="74"/>
      <c r="R128" s="74"/>
      <c r="S128" s="74">
        <f t="shared" si="136"/>
        <v>191.64</v>
      </c>
      <c r="T128" s="101">
        <f t="shared" si="137"/>
        <v>191.64</v>
      </c>
      <c r="U128" s="74">
        <v>167.64</v>
      </c>
      <c r="V128" s="103">
        <v>14</v>
      </c>
      <c r="W128" s="74">
        <v>10</v>
      </c>
      <c r="X128" s="74"/>
      <c r="Y128" s="74">
        <f t="shared" si="138"/>
        <v>0</v>
      </c>
      <c r="Z128" s="74"/>
      <c r="AA128" s="74"/>
      <c r="AB128" s="74">
        <f t="shared" si="139"/>
        <v>0</v>
      </c>
      <c r="AC128" s="74"/>
      <c r="AD128" s="74"/>
    </row>
    <row r="129" s="3" customFormat="1" ht="40" customHeight="1" spans="1:30">
      <c r="A129" s="99"/>
      <c r="B129" s="86" t="s">
        <v>171</v>
      </c>
      <c r="C129" s="87"/>
      <c r="D129" s="87"/>
      <c r="E129" s="86"/>
      <c r="F129" s="74">
        <f t="shared" si="132"/>
        <v>82.4</v>
      </c>
      <c r="G129" s="74">
        <f t="shared" si="133"/>
        <v>82.4</v>
      </c>
      <c r="H129" s="74">
        <f t="shared" si="134"/>
        <v>0</v>
      </c>
      <c r="I129" s="74"/>
      <c r="J129" s="74"/>
      <c r="K129" s="74"/>
      <c r="L129" s="74"/>
      <c r="M129" s="74"/>
      <c r="N129" s="74"/>
      <c r="O129" s="74"/>
      <c r="P129" s="74">
        <f t="shared" si="135"/>
        <v>0</v>
      </c>
      <c r="Q129" s="74"/>
      <c r="R129" s="74"/>
      <c r="S129" s="74">
        <f t="shared" si="136"/>
        <v>82.4</v>
      </c>
      <c r="T129" s="101">
        <f t="shared" si="137"/>
        <v>82.4</v>
      </c>
      <c r="U129" s="74">
        <v>73.5</v>
      </c>
      <c r="V129" s="103">
        <v>2.4</v>
      </c>
      <c r="W129" s="74">
        <v>6.5</v>
      </c>
      <c r="X129" s="74"/>
      <c r="Y129" s="74">
        <f t="shared" si="138"/>
        <v>0</v>
      </c>
      <c r="Z129" s="74"/>
      <c r="AA129" s="74"/>
      <c r="AB129" s="74">
        <f t="shared" si="139"/>
        <v>0</v>
      </c>
      <c r="AC129" s="74"/>
      <c r="AD129" s="74"/>
    </row>
    <row r="130" s="3" customFormat="1" ht="40" customHeight="1" spans="1:30">
      <c r="A130" s="99"/>
      <c r="B130" s="86" t="s">
        <v>172</v>
      </c>
      <c r="C130" s="87"/>
      <c r="D130" s="87"/>
      <c r="E130" s="86"/>
      <c r="F130" s="74">
        <f t="shared" si="132"/>
        <v>311.05</v>
      </c>
      <c r="G130" s="74">
        <f t="shared" si="133"/>
        <v>291.05</v>
      </c>
      <c r="H130" s="74">
        <f t="shared" si="134"/>
        <v>20</v>
      </c>
      <c r="I130" s="74"/>
      <c r="J130" s="74"/>
      <c r="K130" s="74">
        <v>20</v>
      </c>
      <c r="L130" s="74"/>
      <c r="M130" s="74"/>
      <c r="N130" s="74"/>
      <c r="O130" s="74"/>
      <c r="P130" s="74">
        <f t="shared" si="135"/>
        <v>0</v>
      </c>
      <c r="Q130" s="74"/>
      <c r="R130" s="74"/>
      <c r="S130" s="74">
        <f t="shared" si="136"/>
        <v>311.05</v>
      </c>
      <c r="T130" s="101">
        <f t="shared" si="137"/>
        <v>301.05</v>
      </c>
      <c r="U130" s="74">
        <v>291.05</v>
      </c>
      <c r="V130" s="103"/>
      <c r="W130" s="74"/>
      <c r="X130" s="74">
        <v>10</v>
      </c>
      <c r="Y130" s="74">
        <f t="shared" si="138"/>
        <v>10</v>
      </c>
      <c r="Z130" s="74"/>
      <c r="AA130" s="74">
        <v>10</v>
      </c>
      <c r="AB130" s="74">
        <f t="shared" si="139"/>
        <v>0</v>
      </c>
      <c r="AC130" s="74"/>
      <c r="AD130" s="74"/>
    </row>
    <row r="131" s="3" customFormat="1" ht="40" customHeight="1" spans="1:30">
      <c r="A131" s="99"/>
      <c r="B131" s="86" t="s">
        <v>173</v>
      </c>
      <c r="C131" s="87"/>
      <c r="D131" s="87"/>
      <c r="E131" s="86"/>
      <c r="F131" s="74">
        <f t="shared" si="132"/>
        <v>101.81</v>
      </c>
      <c r="G131" s="74">
        <f t="shared" si="133"/>
        <v>86.81</v>
      </c>
      <c r="H131" s="74">
        <f t="shared" si="134"/>
        <v>0</v>
      </c>
      <c r="I131" s="74"/>
      <c r="J131" s="74"/>
      <c r="K131" s="74"/>
      <c r="L131" s="74"/>
      <c r="M131" s="74"/>
      <c r="N131" s="74"/>
      <c r="O131" s="74"/>
      <c r="P131" s="74">
        <f t="shared" si="135"/>
        <v>15</v>
      </c>
      <c r="Q131" s="74"/>
      <c r="R131" s="74">
        <v>15</v>
      </c>
      <c r="S131" s="74">
        <f t="shared" si="136"/>
        <v>101.81</v>
      </c>
      <c r="T131" s="101">
        <f t="shared" si="137"/>
        <v>86.81</v>
      </c>
      <c r="U131" s="74">
        <v>77.61</v>
      </c>
      <c r="V131" s="103">
        <v>3</v>
      </c>
      <c r="W131" s="74">
        <v>6.2</v>
      </c>
      <c r="X131" s="74"/>
      <c r="Y131" s="74">
        <f t="shared" si="138"/>
        <v>0</v>
      </c>
      <c r="Z131" s="74"/>
      <c r="AA131" s="74"/>
      <c r="AB131" s="74">
        <f t="shared" si="139"/>
        <v>15</v>
      </c>
      <c r="AC131" s="74">
        <v>8</v>
      </c>
      <c r="AD131" s="74">
        <v>7</v>
      </c>
    </row>
    <row r="132" s="3" customFormat="1" ht="40" customHeight="1" spans="1:30">
      <c r="A132" s="85" t="s">
        <v>174</v>
      </c>
      <c r="B132" s="86" t="s">
        <v>175</v>
      </c>
      <c r="C132" s="87"/>
      <c r="D132" s="87"/>
      <c r="E132" s="86"/>
      <c r="F132" s="74">
        <f t="shared" si="132"/>
        <v>24.37</v>
      </c>
      <c r="G132" s="74">
        <f t="shared" si="133"/>
        <v>24.37</v>
      </c>
      <c r="H132" s="74">
        <f t="shared" si="134"/>
        <v>0</v>
      </c>
      <c r="I132" s="74"/>
      <c r="J132" s="74"/>
      <c r="K132" s="74"/>
      <c r="L132" s="74"/>
      <c r="M132" s="74"/>
      <c r="N132" s="74"/>
      <c r="O132" s="74"/>
      <c r="P132" s="74">
        <f t="shared" si="135"/>
        <v>0</v>
      </c>
      <c r="Q132" s="74"/>
      <c r="R132" s="74"/>
      <c r="S132" s="74">
        <f t="shared" si="136"/>
        <v>24.37</v>
      </c>
      <c r="T132" s="101">
        <f t="shared" si="137"/>
        <v>24.37</v>
      </c>
      <c r="U132" s="74">
        <v>20.77</v>
      </c>
      <c r="V132" s="103">
        <v>0.6</v>
      </c>
      <c r="W132" s="74">
        <v>3</v>
      </c>
      <c r="X132" s="74"/>
      <c r="Y132" s="74">
        <f t="shared" si="138"/>
        <v>0</v>
      </c>
      <c r="Z132" s="74"/>
      <c r="AA132" s="74"/>
      <c r="AB132" s="74">
        <f t="shared" si="139"/>
        <v>0</v>
      </c>
      <c r="AC132" s="74"/>
      <c r="AD132" s="74"/>
    </row>
    <row r="133" s="3" customFormat="1" ht="40" customHeight="1" spans="1:30">
      <c r="A133" s="85" t="s">
        <v>176</v>
      </c>
      <c r="B133" s="86" t="s">
        <v>177</v>
      </c>
      <c r="C133" s="87"/>
      <c r="D133" s="87"/>
      <c r="E133" s="86"/>
      <c r="F133" s="74">
        <f t="shared" si="132"/>
        <v>58.66</v>
      </c>
      <c r="G133" s="74">
        <f t="shared" si="133"/>
        <v>58.66</v>
      </c>
      <c r="H133" s="74">
        <f t="shared" si="134"/>
        <v>0</v>
      </c>
      <c r="I133" s="74"/>
      <c r="J133" s="74"/>
      <c r="K133" s="74"/>
      <c r="L133" s="74"/>
      <c r="M133" s="74"/>
      <c r="N133" s="74"/>
      <c r="O133" s="74"/>
      <c r="P133" s="74">
        <f t="shared" si="135"/>
        <v>0</v>
      </c>
      <c r="Q133" s="74"/>
      <c r="R133" s="74"/>
      <c r="S133" s="74">
        <f t="shared" si="136"/>
        <v>58.66</v>
      </c>
      <c r="T133" s="101">
        <f t="shared" si="137"/>
        <v>58.66</v>
      </c>
      <c r="U133" s="74">
        <v>47.86</v>
      </c>
      <c r="V133" s="103">
        <v>1.2</v>
      </c>
      <c r="W133" s="74">
        <v>9.6</v>
      </c>
      <c r="X133" s="74"/>
      <c r="Y133" s="74">
        <f t="shared" si="138"/>
        <v>0</v>
      </c>
      <c r="Z133" s="74"/>
      <c r="AA133" s="74"/>
      <c r="AB133" s="74">
        <f t="shared" si="139"/>
        <v>0</v>
      </c>
      <c r="AC133" s="74"/>
      <c r="AD133" s="74"/>
    </row>
    <row r="134" s="3" customFormat="1" ht="40" customHeight="1" spans="1:30">
      <c r="A134" s="98" t="s">
        <v>178</v>
      </c>
      <c r="B134" s="86"/>
      <c r="C134" s="87">
        <f>SUM(C138:C147,C135)</f>
        <v>0</v>
      </c>
      <c r="D134" s="87">
        <f>SUM(D138:D147,D135)</f>
        <v>0</v>
      </c>
      <c r="E134" s="86">
        <f>SUM(E138:E147,E135)</f>
        <v>0</v>
      </c>
      <c r="F134" s="74">
        <f>SUM(F135,F138:F147)</f>
        <v>1097.7</v>
      </c>
      <c r="G134" s="74">
        <f t="shared" si="133"/>
        <v>1042.7</v>
      </c>
      <c r="H134" s="74">
        <f t="shared" si="134"/>
        <v>25</v>
      </c>
      <c r="I134" s="91">
        <f t="shared" ref="I134:O134" si="140">SUM(I138:I147,I135)</f>
        <v>0</v>
      </c>
      <c r="J134" s="91">
        <f t="shared" si="140"/>
        <v>0</v>
      </c>
      <c r="K134" s="91">
        <f t="shared" si="140"/>
        <v>0</v>
      </c>
      <c r="L134" s="91">
        <f t="shared" si="140"/>
        <v>0</v>
      </c>
      <c r="M134" s="91">
        <f t="shared" si="140"/>
        <v>0</v>
      </c>
      <c r="N134" s="91">
        <f t="shared" si="140"/>
        <v>25</v>
      </c>
      <c r="O134" s="91">
        <f t="shared" si="140"/>
        <v>0</v>
      </c>
      <c r="P134" s="74">
        <f t="shared" si="135"/>
        <v>30</v>
      </c>
      <c r="Q134" s="91">
        <f t="shared" ref="Q134:X134" si="141">SUM(Q138:Q147,Q135)</f>
        <v>0</v>
      </c>
      <c r="R134" s="91">
        <f t="shared" si="141"/>
        <v>30</v>
      </c>
      <c r="S134" s="74">
        <f t="shared" si="136"/>
        <v>1097.7</v>
      </c>
      <c r="T134" s="101">
        <f t="shared" si="137"/>
        <v>1057.7</v>
      </c>
      <c r="U134" s="91">
        <f t="shared" si="141"/>
        <v>941.8</v>
      </c>
      <c r="V134" s="102">
        <f t="shared" si="141"/>
        <v>48.5</v>
      </c>
      <c r="W134" s="102">
        <f t="shared" si="141"/>
        <v>52.4</v>
      </c>
      <c r="X134" s="91">
        <f t="shared" si="141"/>
        <v>15</v>
      </c>
      <c r="Y134" s="74">
        <f t="shared" si="138"/>
        <v>10</v>
      </c>
      <c r="Z134" s="91">
        <f>SUM(Z138:Z147,Z135)</f>
        <v>0</v>
      </c>
      <c r="AA134" s="91">
        <f>SUM(AA138:AA147,AA135)</f>
        <v>10</v>
      </c>
      <c r="AB134" s="91">
        <f>SUM(AB138:AB147,AB135)</f>
        <v>30</v>
      </c>
      <c r="AC134" s="91">
        <f>SUM(AC138:AC147,AC135)</f>
        <v>15</v>
      </c>
      <c r="AD134" s="91">
        <f>SUM(AD138:AD147,AD135)</f>
        <v>15</v>
      </c>
    </row>
    <row r="135" s="3" customFormat="1" ht="40" customHeight="1" spans="1:30">
      <c r="A135" s="85" t="s">
        <v>179</v>
      </c>
      <c r="B135" s="86" t="s">
        <v>24</v>
      </c>
      <c r="C135" s="87">
        <f t="shared" ref="C135:F135" si="142">SUM(C136:C137)</f>
        <v>0</v>
      </c>
      <c r="D135" s="87">
        <f t="shared" si="142"/>
        <v>0</v>
      </c>
      <c r="E135" s="86">
        <f t="shared" si="142"/>
        <v>0</v>
      </c>
      <c r="F135" s="91">
        <f t="shared" si="142"/>
        <v>290.38</v>
      </c>
      <c r="G135" s="74">
        <f t="shared" si="133"/>
        <v>290.38</v>
      </c>
      <c r="H135" s="74">
        <f t="shared" si="134"/>
        <v>0</v>
      </c>
      <c r="I135" s="91">
        <f t="shared" ref="I135:N135" si="143">SUM(I136:I137)</f>
        <v>0</v>
      </c>
      <c r="J135" s="91">
        <f t="shared" si="143"/>
        <v>0</v>
      </c>
      <c r="K135" s="91">
        <f t="shared" si="143"/>
        <v>0</v>
      </c>
      <c r="L135" s="91">
        <f t="shared" si="143"/>
        <v>0</v>
      </c>
      <c r="M135" s="91">
        <f t="shared" si="143"/>
        <v>0</v>
      </c>
      <c r="N135" s="91">
        <f t="shared" si="143"/>
        <v>0</v>
      </c>
      <c r="O135" s="91">
        <f t="shared" ref="O135" si="144">SUM(O136:O137)</f>
        <v>0</v>
      </c>
      <c r="P135" s="74">
        <f t="shared" si="135"/>
        <v>0</v>
      </c>
      <c r="Q135" s="91">
        <f t="shared" ref="Q135:X135" si="145">SUM(Q136:Q137)</f>
        <v>0</v>
      </c>
      <c r="R135" s="91">
        <f t="shared" si="145"/>
        <v>0</v>
      </c>
      <c r="S135" s="74">
        <f t="shared" si="136"/>
        <v>290.38</v>
      </c>
      <c r="T135" s="101">
        <f t="shared" si="137"/>
        <v>290.38</v>
      </c>
      <c r="U135" s="91">
        <f t="shared" si="145"/>
        <v>273.58</v>
      </c>
      <c r="V135" s="102">
        <f t="shared" si="145"/>
        <v>16</v>
      </c>
      <c r="W135" s="102">
        <f t="shared" si="145"/>
        <v>0.8</v>
      </c>
      <c r="X135" s="91">
        <f t="shared" si="145"/>
        <v>0</v>
      </c>
      <c r="Y135" s="74">
        <f t="shared" si="138"/>
        <v>0</v>
      </c>
      <c r="Z135" s="91">
        <f t="shared" ref="Z135:AD135" si="146">SUM(Z136:Z137)</f>
        <v>0</v>
      </c>
      <c r="AA135" s="91">
        <f t="shared" si="146"/>
        <v>0</v>
      </c>
      <c r="AB135" s="91">
        <f t="shared" si="146"/>
        <v>0</v>
      </c>
      <c r="AC135" s="91">
        <f t="shared" si="146"/>
        <v>0</v>
      </c>
      <c r="AD135" s="91">
        <f t="shared" si="146"/>
        <v>0</v>
      </c>
    </row>
    <row r="136" s="3" customFormat="1" ht="40" customHeight="1" spans="1:30">
      <c r="A136" s="99"/>
      <c r="B136" s="86" t="s">
        <v>180</v>
      </c>
      <c r="C136" s="87"/>
      <c r="D136" s="87"/>
      <c r="E136" s="86"/>
      <c r="F136" s="74">
        <f t="shared" ref="F136:F141" si="147">SUM(G136,H136,P136)</f>
        <v>157.99</v>
      </c>
      <c r="G136" s="74">
        <f t="shared" si="133"/>
        <v>157.99</v>
      </c>
      <c r="H136" s="74">
        <f t="shared" si="134"/>
        <v>0</v>
      </c>
      <c r="I136" s="74"/>
      <c r="J136" s="74"/>
      <c r="K136" s="74"/>
      <c r="L136" s="74"/>
      <c r="M136" s="74"/>
      <c r="N136" s="74"/>
      <c r="O136" s="74"/>
      <c r="P136" s="74">
        <f t="shared" si="135"/>
        <v>0</v>
      </c>
      <c r="Q136" s="74"/>
      <c r="R136" s="74"/>
      <c r="S136" s="74">
        <f t="shared" si="136"/>
        <v>157.99</v>
      </c>
      <c r="T136" s="101">
        <f t="shared" si="137"/>
        <v>157.99</v>
      </c>
      <c r="U136" s="74">
        <v>148.19</v>
      </c>
      <c r="V136" s="103">
        <v>9</v>
      </c>
      <c r="W136" s="74">
        <v>0.8</v>
      </c>
      <c r="X136" s="74"/>
      <c r="Y136" s="74">
        <f t="shared" si="138"/>
        <v>0</v>
      </c>
      <c r="Z136" s="74"/>
      <c r="AA136" s="74"/>
      <c r="AB136" s="74">
        <f t="shared" ref="AB136:AB141" si="148">SUM(AC136:AD136)</f>
        <v>0</v>
      </c>
      <c r="AC136" s="74"/>
      <c r="AD136" s="74"/>
    </row>
    <row r="137" s="3" customFormat="1" ht="40" customHeight="1" spans="1:30">
      <c r="A137" s="99"/>
      <c r="B137" s="86" t="s">
        <v>181</v>
      </c>
      <c r="C137" s="87"/>
      <c r="D137" s="87"/>
      <c r="E137" s="86"/>
      <c r="F137" s="74">
        <f t="shared" si="147"/>
        <v>132.39</v>
      </c>
      <c r="G137" s="74">
        <f t="shared" si="133"/>
        <v>132.39</v>
      </c>
      <c r="H137" s="74">
        <f t="shared" si="134"/>
        <v>0</v>
      </c>
      <c r="I137" s="74"/>
      <c r="J137" s="74"/>
      <c r="K137" s="74"/>
      <c r="L137" s="74"/>
      <c r="M137" s="74"/>
      <c r="N137" s="74"/>
      <c r="O137" s="74"/>
      <c r="P137" s="74">
        <f t="shared" si="135"/>
        <v>0</v>
      </c>
      <c r="Q137" s="74"/>
      <c r="R137" s="74"/>
      <c r="S137" s="74">
        <f t="shared" si="136"/>
        <v>132.39</v>
      </c>
      <c r="T137" s="101">
        <f t="shared" si="137"/>
        <v>132.39</v>
      </c>
      <c r="U137" s="74">
        <v>125.39</v>
      </c>
      <c r="V137" s="103">
        <v>7</v>
      </c>
      <c r="W137" s="74"/>
      <c r="X137" s="74"/>
      <c r="Y137" s="74">
        <f t="shared" si="138"/>
        <v>0</v>
      </c>
      <c r="Z137" s="74"/>
      <c r="AA137" s="74"/>
      <c r="AB137" s="74">
        <f t="shared" si="148"/>
        <v>0</v>
      </c>
      <c r="AC137" s="74"/>
      <c r="AD137" s="74"/>
    </row>
    <row r="138" s="3" customFormat="1" ht="40" customHeight="1" spans="1:30">
      <c r="A138" s="85" t="s">
        <v>182</v>
      </c>
      <c r="B138" s="86" t="s">
        <v>183</v>
      </c>
      <c r="C138" s="87"/>
      <c r="D138" s="87"/>
      <c r="E138" s="86"/>
      <c r="F138" s="74">
        <f t="shared" si="147"/>
        <v>393.1</v>
      </c>
      <c r="G138" s="74">
        <f t="shared" si="133"/>
        <v>393.1</v>
      </c>
      <c r="H138" s="74">
        <f t="shared" si="134"/>
        <v>0</v>
      </c>
      <c r="I138" s="74"/>
      <c r="J138" s="74"/>
      <c r="K138" s="74"/>
      <c r="L138" s="74"/>
      <c r="M138" s="74"/>
      <c r="N138" s="74"/>
      <c r="O138" s="74"/>
      <c r="P138" s="74">
        <f t="shared" si="135"/>
        <v>0</v>
      </c>
      <c r="Q138" s="74"/>
      <c r="R138" s="74"/>
      <c r="S138" s="74">
        <f t="shared" si="136"/>
        <v>393.1</v>
      </c>
      <c r="T138" s="101">
        <f t="shared" si="137"/>
        <v>393.1</v>
      </c>
      <c r="U138" s="74">
        <v>374</v>
      </c>
      <c r="V138" s="103">
        <v>14.1</v>
      </c>
      <c r="W138" s="74">
        <v>5</v>
      </c>
      <c r="X138" s="74"/>
      <c r="Y138" s="74">
        <f t="shared" si="138"/>
        <v>0</v>
      </c>
      <c r="Z138" s="74"/>
      <c r="AA138" s="74"/>
      <c r="AB138" s="74">
        <f t="shared" si="148"/>
        <v>0</v>
      </c>
      <c r="AC138" s="74"/>
      <c r="AD138" s="74"/>
    </row>
    <row r="139" s="3" customFormat="1" ht="40" customHeight="1" spans="1:30">
      <c r="A139" s="85"/>
      <c r="B139" s="86" t="s">
        <v>184</v>
      </c>
      <c r="C139" s="87"/>
      <c r="D139" s="87"/>
      <c r="E139" s="86"/>
      <c r="F139" s="74">
        <f t="shared" si="147"/>
        <v>4</v>
      </c>
      <c r="G139" s="74">
        <f t="shared" si="133"/>
        <v>4</v>
      </c>
      <c r="H139" s="74">
        <f t="shared" si="134"/>
        <v>0</v>
      </c>
      <c r="I139" s="74"/>
      <c r="J139" s="74"/>
      <c r="K139" s="74"/>
      <c r="L139" s="74"/>
      <c r="M139" s="74"/>
      <c r="N139" s="74"/>
      <c r="O139" s="74"/>
      <c r="P139" s="74">
        <f t="shared" si="135"/>
        <v>0</v>
      </c>
      <c r="Q139" s="74"/>
      <c r="R139" s="74"/>
      <c r="S139" s="74">
        <f t="shared" si="136"/>
        <v>4</v>
      </c>
      <c r="T139" s="101">
        <f t="shared" si="137"/>
        <v>4</v>
      </c>
      <c r="U139" s="74"/>
      <c r="V139" s="103"/>
      <c r="W139" s="74">
        <v>4</v>
      </c>
      <c r="X139" s="74"/>
      <c r="Y139" s="74">
        <f t="shared" si="138"/>
        <v>0</v>
      </c>
      <c r="Z139" s="74"/>
      <c r="AA139" s="74"/>
      <c r="AB139" s="74">
        <f t="shared" si="148"/>
        <v>0</v>
      </c>
      <c r="AC139" s="74"/>
      <c r="AD139" s="74"/>
    </row>
    <row r="140" s="3" customFormat="1" ht="40" customHeight="1" spans="1:30">
      <c r="A140" s="85"/>
      <c r="B140" s="86" t="s">
        <v>185</v>
      </c>
      <c r="C140" s="87"/>
      <c r="D140" s="87"/>
      <c r="E140" s="86"/>
      <c r="F140" s="74">
        <f t="shared" si="147"/>
        <v>2</v>
      </c>
      <c r="G140" s="74">
        <f t="shared" si="133"/>
        <v>2</v>
      </c>
      <c r="H140" s="74">
        <f t="shared" si="134"/>
        <v>0</v>
      </c>
      <c r="I140" s="74"/>
      <c r="J140" s="74"/>
      <c r="K140" s="74"/>
      <c r="L140" s="74"/>
      <c r="M140" s="74"/>
      <c r="N140" s="74"/>
      <c r="O140" s="74"/>
      <c r="P140" s="74">
        <f t="shared" si="135"/>
        <v>0</v>
      </c>
      <c r="Q140" s="74"/>
      <c r="R140" s="74"/>
      <c r="S140" s="74">
        <f t="shared" si="136"/>
        <v>2</v>
      </c>
      <c r="T140" s="101">
        <f t="shared" si="137"/>
        <v>2</v>
      </c>
      <c r="U140" s="74"/>
      <c r="V140" s="103">
        <v>2</v>
      </c>
      <c r="W140" s="74"/>
      <c r="X140" s="74"/>
      <c r="Y140" s="74">
        <f t="shared" si="138"/>
        <v>0</v>
      </c>
      <c r="Z140" s="74"/>
      <c r="AA140" s="74"/>
      <c r="AB140" s="74">
        <f t="shared" si="148"/>
        <v>0</v>
      </c>
      <c r="AC140" s="74"/>
      <c r="AD140" s="74"/>
    </row>
    <row r="141" s="3" customFormat="1" ht="40" customHeight="1" spans="1:30">
      <c r="A141" s="107" t="s">
        <v>186</v>
      </c>
      <c r="B141" s="86" t="s">
        <v>187</v>
      </c>
      <c r="C141" s="87"/>
      <c r="D141" s="87"/>
      <c r="E141" s="86"/>
      <c r="F141" s="74">
        <f t="shared" si="147"/>
        <v>156.95</v>
      </c>
      <c r="G141" s="74">
        <f t="shared" si="133"/>
        <v>156.95</v>
      </c>
      <c r="H141" s="74">
        <f t="shared" si="134"/>
        <v>0</v>
      </c>
      <c r="I141" s="74"/>
      <c r="J141" s="74"/>
      <c r="K141" s="74"/>
      <c r="L141" s="74"/>
      <c r="M141" s="74"/>
      <c r="N141" s="74"/>
      <c r="O141" s="74"/>
      <c r="P141" s="74">
        <f t="shared" si="135"/>
        <v>0</v>
      </c>
      <c r="Q141" s="74"/>
      <c r="R141" s="74"/>
      <c r="S141" s="74">
        <f t="shared" si="136"/>
        <v>156.95</v>
      </c>
      <c r="T141" s="101">
        <f t="shared" si="137"/>
        <v>156.95</v>
      </c>
      <c r="U141" s="74">
        <v>148.95</v>
      </c>
      <c r="V141" s="103"/>
      <c r="W141" s="74">
        <v>8</v>
      </c>
      <c r="X141" s="74"/>
      <c r="Y141" s="74">
        <f t="shared" si="138"/>
        <v>0</v>
      </c>
      <c r="Z141" s="74"/>
      <c r="AA141" s="74"/>
      <c r="AB141" s="74">
        <f t="shared" si="148"/>
        <v>0</v>
      </c>
      <c r="AC141" s="74"/>
      <c r="AD141" s="74"/>
    </row>
    <row r="142" s="3" customFormat="1" ht="45" customHeight="1" spans="1:30">
      <c r="A142" s="85" t="s">
        <v>188</v>
      </c>
      <c r="B142" s="86" t="s">
        <v>189</v>
      </c>
      <c r="C142" s="87"/>
      <c r="D142" s="87"/>
      <c r="E142" s="86"/>
      <c r="F142" s="74">
        <f t="shared" ref="F142:F147" si="149">SUM(G142,H142,P142)</f>
        <v>2</v>
      </c>
      <c r="G142" s="74">
        <f t="shared" si="133"/>
        <v>2</v>
      </c>
      <c r="H142" s="74">
        <f t="shared" si="134"/>
        <v>0</v>
      </c>
      <c r="I142" s="74"/>
      <c r="J142" s="74"/>
      <c r="K142" s="74"/>
      <c r="L142" s="74"/>
      <c r="M142" s="74"/>
      <c r="N142" s="74"/>
      <c r="O142" s="74"/>
      <c r="P142" s="74">
        <f t="shared" si="135"/>
        <v>0</v>
      </c>
      <c r="Q142" s="74"/>
      <c r="R142" s="74"/>
      <c r="S142" s="74">
        <f t="shared" si="136"/>
        <v>2</v>
      </c>
      <c r="T142" s="101">
        <f t="shared" si="137"/>
        <v>2</v>
      </c>
      <c r="U142" s="74"/>
      <c r="V142" s="103"/>
      <c r="W142" s="74">
        <v>2</v>
      </c>
      <c r="X142" s="74"/>
      <c r="Y142" s="74">
        <f t="shared" si="138"/>
        <v>0</v>
      </c>
      <c r="Z142" s="74"/>
      <c r="AA142" s="74"/>
      <c r="AB142" s="74">
        <f t="shared" ref="AB142:AB147" si="150">SUM(AC142:AD142)</f>
        <v>0</v>
      </c>
      <c r="AC142" s="74"/>
      <c r="AD142" s="74"/>
    </row>
    <row r="143" s="3" customFormat="1" ht="40" customHeight="1" spans="1:30">
      <c r="A143" s="85" t="s">
        <v>190</v>
      </c>
      <c r="B143" s="86" t="s">
        <v>191</v>
      </c>
      <c r="C143" s="87"/>
      <c r="D143" s="87"/>
      <c r="E143" s="86"/>
      <c r="F143" s="74">
        <f t="shared" si="149"/>
        <v>2.7</v>
      </c>
      <c r="G143" s="74">
        <f t="shared" si="133"/>
        <v>2.7</v>
      </c>
      <c r="H143" s="74">
        <f t="shared" si="134"/>
        <v>0</v>
      </c>
      <c r="I143" s="74"/>
      <c r="J143" s="74"/>
      <c r="K143" s="74"/>
      <c r="L143" s="74"/>
      <c r="M143" s="74"/>
      <c r="N143" s="74"/>
      <c r="O143" s="74"/>
      <c r="P143" s="74">
        <f t="shared" si="135"/>
        <v>0</v>
      </c>
      <c r="Q143" s="74"/>
      <c r="R143" s="74"/>
      <c r="S143" s="74">
        <f t="shared" si="136"/>
        <v>2.7</v>
      </c>
      <c r="T143" s="101">
        <f t="shared" si="137"/>
        <v>2.7</v>
      </c>
      <c r="U143" s="74"/>
      <c r="V143" s="103">
        <v>2.7</v>
      </c>
      <c r="W143" s="74"/>
      <c r="X143" s="74"/>
      <c r="Y143" s="74">
        <f t="shared" si="138"/>
        <v>0</v>
      </c>
      <c r="Z143" s="74"/>
      <c r="AA143" s="74"/>
      <c r="AB143" s="74">
        <f t="shared" si="150"/>
        <v>0</v>
      </c>
      <c r="AC143" s="74"/>
      <c r="AD143" s="74"/>
    </row>
    <row r="144" s="3" customFormat="1" ht="40" customHeight="1" spans="1:30">
      <c r="A144" s="85"/>
      <c r="B144" s="86" t="s">
        <v>192</v>
      </c>
      <c r="C144" s="87"/>
      <c r="D144" s="87"/>
      <c r="E144" s="86"/>
      <c r="F144" s="74">
        <f t="shared" si="149"/>
        <v>26</v>
      </c>
      <c r="G144" s="74">
        <f t="shared" si="133"/>
        <v>6</v>
      </c>
      <c r="H144" s="74">
        <f t="shared" si="134"/>
        <v>20</v>
      </c>
      <c r="I144" s="74"/>
      <c r="J144" s="74"/>
      <c r="K144" s="74"/>
      <c r="L144" s="74"/>
      <c r="M144" s="74"/>
      <c r="N144" s="74">
        <v>20</v>
      </c>
      <c r="O144" s="74"/>
      <c r="P144" s="74">
        <f t="shared" si="135"/>
        <v>0</v>
      </c>
      <c r="Q144" s="74"/>
      <c r="R144" s="74"/>
      <c r="S144" s="74">
        <f t="shared" si="136"/>
        <v>26</v>
      </c>
      <c r="T144" s="101">
        <f t="shared" si="137"/>
        <v>16</v>
      </c>
      <c r="U144" s="74"/>
      <c r="V144" s="103"/>
      <c r="W144" s="74">
        <v>6</v>
      </c>
      <c r="X144" s="74">
        <v>10</v>
      </c>
      <c r="Y144" s="74">
        <f t="shared" si="138"/>
        <v>10</v>
      </c>
      <c r="Z144" s="74"/>
      <c r="AA144" s="74">
        <v>10</v>
      </c>
      <c r="AB144" s="74">
        <f t="shared" si="150"/>
        <v>0</v>
      </c>
      <c r="AC144" s="74"/>
      <c r="AD144" s="74"/>
    </row>
    <row r="145" s="3" customFormat="1" ht="40" customHeight="1" spans="1:30">
      <c r="A145" s="85" t="s">
        <v>193</v>
      </c>
      <c r="B145" s="86" t="s">
        <v>194</v>
      </c>
      <c r="C145" s="87"/>
      <c r="D145" s="87"/>
      <c r="E145" s="86"/>
      <c r="F145" s="74">
        <f t="shared" si="149"/>
        <v>126.5</v>
      </c>
      <c r="G145" s="74">
        <f t="shared" si="133"/>
        <v>96.5</v>
      </c>
      <c r="H145" s="74">
        <f t="shared" si="134"/>
        <v>0</v>
      </c>
      <c r="I145" s="74"/>
      <c r="J145" s="74"/>
      <c r="K145" s="74"/>
      <c r="L145" s="74"/>
      <c r="M145" s="74"/>
      <c r="N145" s="74"/>
      <c r="O145" s="74"/>
      <c r="P145" s="74">
        <f t="shared" si="135"/>
        <v>30</v>
      </c>
      <c r="Q145" s="74"/>
      <c r="R145" s="74">
        <v>30</v>
      </c>
      <c r="S145" s="74">
        <f t="shared" si="136"/>
        <v>126.5</v>
      </c>
      <c r="T145" s="101">
        <f t="shared" si="137"/>
        <v>96.5</v>
      </c>
      <c r="U145" s="74">
        <v>75.3</v>
      </c>
      <c r="V145" s="103">
        <v>4.2</v>
      </c>
      <c r="W145" s="74">
        <v>17</v>
      </c>
      <c r="X145" s="74"/>
      <c r="Y145" s="74">
        <f t="shared" si="138"/>
        <v>0</v>
      </c>
      <c r="Z145" s="74"/>
      <c r="AA145" s="74"/>
      <c r="AB145" s="74">
        <f t="shared" si="150"/>
        <v>30</v>
      </c>
      <c r="AC145" s="74">
        <v>15</v>
      </c>
      <c r="AD145" s="74">
        <v>15</v>
      </c>
    </row>
    <row r="146" s="3" customFormat="1" ht="40" customHeight="1" spans="1:30">
      <c r="A146" s="86" t="s">
        <v>195</v>
      </c>
      <c r="B146" s="86" t="s">
        <v>196</v>
      </c>
      <c r="C146" s="87"/>
      <c r="D146" s="87"/>
      <c r="E146" s="86"/>
      <c r="F146" s="74">
        <f t="shared" si="149"/>
        <v>6</v>
      </c>
      <c r="G146" s="74">
        <f t="shared" si="133"/>
        <v>6</v>
      </c>
      <c r="H146" s="74">
        <f t="shared" si="134"/>
        <v>0</v>
      </c>
      <c r="I146" s="74"/>
      <c r="J146" s="74"/>
      <c r="K146" s="74"/>
      <c r="L146" s="74"/>
      <c r="M146" s="74"/>
      <c r="N146" s="74"/>
      <c r="O146" s="74"/>
      <c r="P146" s="74">
        <f t="shared" si="135"/>
        <v>0</v>
      </c>
      <c r="Q146" s="74"/>
      <c r="R146" s="74"/>
      <c r="S146" s="74">
        <f t="shared" si="136"/>
        <v>6</v>
      </c>
      <c r="T146" s="101">
        <f t="shared" si="137"/>
        <v>6</v>
      </c>
      <c r="U146" s="74"/>
      <c r="V146" s="103">
        <v>6</v>
      </c>
      <c r="W146" s="74"/>
      <c r="X146" s="74"/>
      <c r="Y146" s="74">
        <f t="shared" si="138"/>
        <v>0</v>
      </c>
      <c r="Z146" s="74"/>
      <c r="AA146" s="74"/>
      <c r="AB146" s="74">
        <f t="shared" si="150"/>
        <v>0</v>
      </c>
      <c r="AC146" s="74"/>
      <c r="AD146" s="74"/>
    </row>
    <row r="147" s="3" customFormat="1" ht="40" customHeight="1" spans="1:30">
      <c r="A147" s="85" t="s">
        <v>197</v>
      </c>
      <c r="B147" s="86" t="s">
        <v>198</v>
      </c>
      <c r="C147" s="87"/>
      <c r="D147" s="87"/>
      <c r="E147" s="86"/>
      <c r="F147" s="74">
        <f t="shared" si="149"/>
        <v>88.07</v>
      </c>
      <c r="G147" s="74">
        <f t="shared" si="133"/>
        <v>83.07</v>
      </c>
      <c r="H147" s="74">
        <f t="shared" si="134"/>
        <v>5</v>
      </c>
      <c r="I147" s="74"/>
      <c r="J147" s="74"/>
      <c r="K147" s="74"/>
      <c r="L147" s="74"/>
      <c r="M147" s="74"/>
      <c r="N147" s="74">
        <v>5</v>
      </c>
      <c r="O147" s="74"/>
      <c r="P147" s="74">
        <f t="shared" si="135"/>
        <v>0</v>
      </c>
      <c r="Q147" s="74"/>
      <c r="R147" s="74"/>
      <c r="S147" s="74">
        <f t="shared" si="136"/>
        <v>88.07</v>
      </c>
      <c r="T147" s="101">
        <f t="shared" si="137"/>
        <v>88.07</v>
      </c>
      <c r="U147" s="74">
        <v>69.97</v>
      </c>
      <c r="V147" s="103">
        <v>3.5</v>
      </c>
      <c r="W147" s="74">
        <v>9.6</v>
      </c>
      <c r="X147" s="74">
        <v>5</v>
      </c>
      <c r="Y147" s="74">
        <f t="shared" si="138"/>
        <v>0</v>
      </c>
      <c r="Z147" s="74"/>
      <c r="AA147" s="74"/>
      <c r="AB147" s="74">
        <f t="shared" si="150"/>
        <v>0</v>
      </c>
      <c r="AC147" s="74"/>
      <c r="AD147" s="74"/>
    </row>
    <row r="148" s="3" customFormat="1" ht="40" customHeight="1" spans="1:30">
      <c r="A148" s="98" t="s">
        <v>199</v>
      </c>
      <c r="B148" s="86"/>
      <c r="C148" s="87">
        <f t="shared" ref="C148:AD148" si="151">SUM(C155:C161,C149:C152)</f>
        <v>0</v>
      </c>
      <c r="D148" s="87">
        <f t="shared" si="151"/>
        <v>0</v>
      </c>
      <c r="E148" s="86">
        <f t="shared" si="151"/>
        <v>0</v>
      </c>
      <c r="F148" s="91">
        <f t="shared" si="151"/>
        <v>4341.84</v>
      </c>
      <c r="G148" s="91">
        <f t="shared" si="151"/>
        <v>4339.24</v>
      </c>
      <c r="H148" s="91">
        <f t="shared" si="151"/>
        <v>2.6</v>
      </c>
      <c r="I148" s="91">
        <f t="shared" si="151"/>
        <v>0</v>
      </c>
      <c r="J148" s="91">
        <f t="shared" si="151"/>
        <v>0</v>
      </c>
      <c r="K148" s="91">
        <f t="shared" si="151"/>
        <v>0</v>
      </c>
      <c r="L148" s="91">
        <f t="shared" si="151"/>
        <v>2.6</v>
      </c>
      <c r="M148" s="91">
        <f t="shared" si="151"/>
        <v>0</v>
      </c>
      <c r="N148" s="91">
        <f t="shared" si="151"/>
        <v>0</v>
      </c>
      <c r="O148" s="91">
        <f t="shared" si="151"/>
        <v>0</v>
      </c>
      <c r="P148" s="91">
        <f t="shared" si="151"/>
        <v>0</v>
      </c>
      <c r="Q148" s="91">
        <f t="shared" si="151"/>
        <v>0</v>
      </c>
      <c r="R148" s="91">
        <f t="shared" si="151"/>
        <v>0</v>
      </c>
      <c r="S148" s="91">
        <f t="shared" si="151"/>
        <v>4341.84</v>
      </c>
      <c r="T148" s="104">
        <f t="shared" si="151"/>
        <v>4341.84</v>
      </c>
      <c r="U148" s="91">
        <f t="shared" si="151"/>
        <v>4106.32</v>
      </c>
      <c r="V148" s="102">
        <f t="shared" si="151"/>
        <v>51.1</v>
      </c>
      <c r="W148" s="102">
        <f t="shared" si="151"/>
        <v>181.82</v>
      </c>
      <c r="X148" s="91">
        <f t="shared" si="151"/>
        <v>2.6</v>
      </c>
      <c r="Y148" s="91">
        <f t="shared" si="151"/>
        <v>0</v>
      </c>
      <c r="Z148" s="91">
        <f t="shared" si="151"/>
        <v>0</v>
      </c>
      <c r="AA148" s="91">
        <f t="shared" si="151"/>
        <v>0</v>
      </c>
      <c r="AB148" s="91">
        <f t="shared" si="151"/>
        <v>0</v>
      </c>
      <c r="AC148" s="91">
        <f t="shared" si="151"/>
        <v>0</v>
      </c>
      <c r="AD148" s="91">
        <f t="shared" si="151"/>
        <v>0</v>
      </c>
    </row>
    <row r="149" s="3" customFormat="1" ht="40" customHeight="1" spans="1:30">
      <c r="A149" s="85" t="s">
        <v>200</v>
      </c>
      <c r="B149" s="86" t="s">
        <v>201</v>
      </c>
      <c r="C149" s="87"/>
      <c r="D149" s="87"/>
      <c r="E149" s="86"/>
      <c r="F149" s="74">
        <f t="shared" ref="F149:F151" si="152">SUM(G149,H149,P149)</f>
        <v>467.27</v>
      </c>
      <c r="G149" s="74">
        <f t="shared" ref="G149:G163" si="153">S149-P149-H149</f>
        <v>467.27</v>
      </c>
      <c r="H149" s="74">
        <f t="shared" ref="H149:H161" si="154">SUM(I149:N149)</f>
        <v>0</v>
      </c>
      <c r="I149" s="74"/>
      <c r="J149" s="74"/>
      <c r="K149" s="74"/>
      <c r="L149" s="74"/>
      <c r="M149" s="74"/>
      <c r="N149" s="74"/>
      <c r="O149" s="74"/>
      <c r="P149" s="74">
        <f t="shared" ref="P149:P163" si="155">SUM(Q149:R149)</f>
        <v>0</v>
      </c>
      <c r="Q149" s="74"/>
      <c r="R149" s="74"/>
      <c r="S149" s="74">
        <f t="shared" ref="S149:S163" si="156">T149+Y149+AB149</f>
        <v>467.27</v>
      </c>
      <c r="T149" s="101">
        <f t="shared" ref="T149:T161" si="157">SUM(U149:X149)</f>
        <v>467.27</v>
      </c>
      <c r="U149" s="74">
        <v>322.85</v>
      </c>
      <c r="V149" s="103">
        <v>15.4</v>
      </c>
      <c r="W149" s="74">
        <v>129.02</v>
      </c>
      <c r="X149" s="74"/>
      <c r="Y149" s="74">
        <f t="shared" ref="Y149:Y161" si="158">SUM(Z149:AA149)</f>
        <v>0</v>
      </c>
      <c r="Z149" s="74"/>
      <c r="AA149" s="74"/>
      <c r="AB149" s="74">
        <f t="shared" ref="AB149:AB151" si="159">SUM(AC149:AD149)</f>
        <v>0</v>
      </c>
      <c r="AC149" s="74"/>
      <c r="AD149" s="74"/>
    </row>
    <row r="150" s="3" customFormat="1" ht="40" customHeight="1" spans="1:30">
      <c r="A150" s="85"/>
      <c r="B150" s="86" t="s">
        <v>202</v>
      </c>
      <c r="C150" s="87"/>
      <c r="D150" s="87"/>
      <c r="E150" s="86"/>
      <c r="F150" s="74">
        <f t="shared" si="152"/>
        <v>122.09</v>
      </c>
      <c r="G150" s="74">
        <f t="shared" si="153"/>
        <v>122.09</v>
      </c>
      <c r="H150" s="74">
        <f t="shared" si="154"/>
        <v>0</v>
      </c>
      <c r="I150" s="74"/>
      <c r="J150" s="74"/>
      <c r="K150" s="74"/>
      <c r="L150" s="74"/>
      <c r="M150" s="74"/>
      <c r="N150" s="74"/>
      <c r="O150" s="74"/>
      <c r="P150" s="74">
        <f t="shared" si="155"/>
        <v>0</v>
      </c>
      <c r="Q150" s="74"/>
      <c r="R150" s="74"/>
      <c r="S150" s="74">
        <f t="shared" si="156"/>
        <v>122.09</v>
      </c>
      <c r="T150" s="101">
        <f t="shared" si="157"/>
        <v>122.09</v>
      </c>
      <c r="U150" s="74">
        <v>98.29</v>
      </c>
      <c r="V150" s="103">
        <v>5</v>
      </c>
      <c r="W150" s="74">
        <v>18.8</v>
      </c>
      <c r="X150" s="74"/>
      <c r="Y150" s="74">
        <f t="shared" si="158"/>
        <v>0</v>
      </c>
      <c r="Z150" s="74"/>
      <c r="AA150" s="74"/>
      <c r="AB150" s="74">
        <f t="shared" si="159"/>
        <v>0</v>
      </c>
      <c r="AC150" s="74"/>
      <c r="AD150" s="74"/>
    </row>
    <row r="151" s="3" customFormat="1" ht="40" hidden="1" customHeight="1" spans="1:30">
      <c r="A151" s="85"/>
      <c r="B151" s="86" t="s">
        <v>203</v>
      </c>
      <c r="C151" s="87"/>
      <c r="D151" s="87"/>
      <c r="E151" s="86"/>
      <c r="F151" s="74">
        <f t="shared" si="152"/>
        <v>0</v>
      </c>
      <c r="G151" s="74">
        <f t="shared" si="153"/>
        <v>0</v>
      </c>
      <c r="H151" s="74">
        <f t="shared" si="154"/>
        <v>0</v>
      </c>
      <c r="I151" s="74"/>
      <c r="J151" s="74"/>
      <c r="K151" s="74"/>
      <c r="L151" s="74"/>
      <c r="M151" s="74"/>
      <c r="N151" s="74"/>
      <c r="O151" s="74"/>
      <c r="P151" s="74">
        <f t="shared" si="155"/>
        <v>0</v>
      </c>
      <c r="Q151" s="74"/>
      <c r="R151" s="74"/>
      <c r="S151" s="74">
        <f t="shared" si="156"/>
        <v>0</v>
      </c>
      <c r="T151" s="101">
        <f t="shared" si="157"/>
        <v>0</v>
      </c>
      <c r="U151" s="74"/>
      <c r="V151" s="103"/>
      <c r="W151" s="74"/>
      <c r="X151" s="74"/>
      <c r="Y151" s="74">
        <f t="shared" si="158"/>
        <v>0</v>
      </c>
      <c r="Z151" s="74"/>
      <c r="AA151" s="74"/>
      <c r="AB151" s="74">
        <f t="shared" si="159"/>
        <v>0</v>
      </c>
      <c r="AC151" s="74"/>
      <c r="AD151" s="74"/>
    </row>
    <row r="152" s="3" customFormat="1" ht="40" customHeight="1" spans="1:30">
      <c r="A152" s="96" t="s">
        <v>204</v>
      </c>
      <c r="B152" s="86" t="s">
        <v>24</v>
      </c>
      <c r="C152" s="87">
        <f t="shared" ref="C152:F152" si="160">SUM(C153:C154)</f>
        <v>0</v>
      </c>
      <c r="D152" s="87">
        <f t="shared" si="160"/>
        <v>0</v>
      </c>
      <c r="E152" s="86">
        <f t="shared" si="160"/>
        <v>0</v>
      </c>
      <c r="F152" s="91">
        <f t="shared" si="160"/>
        <v>1280.75</v>
      </c>
      <c r="G152" s="74">
        <f t="shared" si="153"/>
        <v>1280.75</v>
      </c>
      <c r="H152" s="74">
        <f t="shared" si="154"/>
        <v>0</v>
      </c>
      <c r="I152" s="91">
        <f t="shared" ref="I152:N152" si="161">SUM(I153:I154)</f>
        <v>0</v>
      </c>
      <c r="J152" s="91">
        <f t="shared" si="161"/>
        <v>0</v>
      </c>
      <c r="K152" s="91">
        <f t="shared" si="161"/>
        <v>0</v>
      </c>
      <c r="L152" s="91">
        <f t="shared" si="161"/>
        <v>0</v>
      </c>
      <c r="M152" s="91">
        <f t="shared" si="161"/>
        <v>0</v>
      </c>
      <c r="N152" s="91">
        <f t="shared" si="161"/>
        <v>0</v>
      </c>
      <c r="O152" s="91">
        <f t="shared" ref="O152" si="162">SUM(O153:O154)</f>
        <v>0</v>
      </c>
      <c r="P152" s="74">
        <f t="shared" si="155"/>
        <v>0</v>
      </c>
      <c r="Q152" s="91">
        <f t="shared" ref="Q152:X152" si="163">SUM(Q153:Q154)</f>
        <v>0</v>
      </c>
      <c r="R152" s="91">
        <f t="shared" si="163"/>
        <v>0</v>
      </c>
      <c r="S152" s="74">
        <f t="shared" si="156"/>
        <v>1280.75</v>
      </c>
      <c r="T152" s="101">
        <f t="shared" si="157"/>
        <v>1280.75</v>
      </c>
      <c r="U152" s="91">
        <f t="shared" si="163"/>
        <v>1280.75</v>
      </c>
      <c r="V152" s="102">
        <f t="shared" si="163"/>
        <v>0</v>
      </c>
      <c r="W152" s="91">
        <f t="shared" si="163"/>
        <v>0</v>
      </c>
      <c r="X152" s="91">
        <f t="shared" si="163"/>
        <v>0</v>
      </c>
      <c r="Y152" s="74">
        <f t="shared" si="158"/>
        <v>0</v>
      </c>
      <c r="Z152" s="91">
        <f t="shared" ref="Z152:AD152" si="164">SUM(Z153:Z154)</f>
        <v>0</v>
      </c>
      <c r="AA152" s="91">
        <f t="shared" si="164"/>
        <v>0</v>
      </c>
      <c r="AB152" s="91">
        <f t="shared" si="164"/>
        <v>0</v>
      </c>
      <c r="AC152" s="91">
        <f t="shared" si="164"/>
        <v>0</v>
      </c>
      <c r="AD152" s="91">
        <f t="shared" si="164"/>
        <v>0</v>
      </c>
    </row>
    <row r="153" s="3" customFormat="1" ht="40" customHeight="1" spans="1:30">
      <c r="A153" s="99"/>
      <c r="B153" s="86" t="s">
        <v>205</v>
      </c>
      <c r="C153" s="87"/>
      <c r="D153" s="87"/>
      <c r="E153" s="86"/>
      <c r="F153" s="74">
        <f t="shared" ref="F153:F161" si="165">SUM(G153,H153,P153)</f>
        <v>760.16</v>
      </c>
      <c r="G153" s="74">
        <f t="shared" si="153"/>
        <v>760.16</v>
      </c>
      <c r="H153" s="74">
        <f t="shared" si="154"/>
        <v>0</v>
      </c>
      <c r="I153" s="74"/>
      <c r="J153" s="74"/>
      <c r="K153" s="74"/>
      <c r="L153" s="74"/>
      <c r="M153" s="74"/>
      <c r="N153" s="74"/>
      <c r="O153" s="74"/>
      <c r="P153" s="74">
        <f t="shared" si="155"/>
        <v>0</v>
      </c>
      <c r="Q153" s="74"/>
      <c r="R153" s="74"/>
      <c r="S153" s="74">
        <f t="shared" si="156"/>
        <v>760.16</v>
      </c>
      <c r="T153" s="101">
        <f t="shared" si="157"/>
        <v>760.16</v>
      </c>
      <c r="U153" s="74">
        <v>760.16</v>
      </c>
      <c r="V153" s="103"/>
      <c r="W153" s="74"/>
      <c r="X153" s="74"/>
      <c r="Y153" s="74">
        <f t="shared" si="158"/>
        <v>0</v>
      </c>
      <c r="Z153" s="74"/>
      <c r="AA153" s="74"/>
      <c r="AB153" s="74">
        <f t="shared" ref="AB153:AB161" si="166">SUM(AC153:AD153)</f>
        <v>0</v>
      </c>
      <c r="AC153" s="74"/>
      <c r="AD153" s="74"/>
    </row>
    <row r="154" s="3" customFormat="1" ht="40" customHeight="1" spans="1:30">
      <c r="A154" s="99"/>
      <c r="B154" s="86" t="s">
        <v>206</v>
      </c>
      <c r="C154" s="87"/>
      <c r="D154" s="87"/>
      <c r="E154" s="86"/>
      <c r="F154" s="74">
        <f t="shared" si="165"/>
        <v>520.59</v>
      </c>
      <c r="G154" s="74">
        <f t="shared" si="153"/>
        <v>520.59</v>
      </c>
      <c r="H154" s="74">
        <f t="shared" si="154"/>
        <v>0</v>
      </c>
      <c r="I154" s="74"/>
      <c r="J154" s="74"/>
      <c r="K154" s="74"/>
      <c r="L154" s="74"/>
      <c r="M154" s="74"/>
      <c r="N154" s="74"/>
      <c r="O154" s="74"/>
      <c r="P154" s="74">
        <f t="shared" si="155"/>
        <v>0</v>
      </c>
      <c r="Q154" s="74"/>
      <c r="R154" s="74"/>
      <c r="S154" s="74">
        <f t="shared" si="156"/>
        <v>520.59</v>
      </c>
      <c r="T154" s="101">
        <f t="shared" si="157"/>
        <v>520.59</v>
      </c>
      <c r="U154" s="74">
        <v>520.59</v>
      </c>
      <c r="V154" s="103"/>
      <c r="W154" s="74"/>
      <c r="X154" s="74"/>
      <c r="Y154" s="74">
        <f t="shared" si="158"/>
        <v>0</v>
      </c>
      <c r="Z154" s="74"/>
      <c r="AA154" s="74"/>
      <c r="AB154" s="74">
        <f t="shared" si="166"/>
        <v>0</v>
      </c>
      <c r="AC154" s="74"/>
      <c r="AD154" s="74"/>
    </row>
    <row r="155" s="3" customFormat="1" ht="40" customHeight="1" spans="1:30">
      <c r="A155" s="85" t="s">
        <v>207</v>
      </c>
      <c r="B155" s="86" t="s">
        <v>208</v>
      </c>
      <c r="C155" s="87"/>
      <c r="D155" s="87"/>
      <c r="E155" s="86"/>
      <c r="F155" s="74">
        <f t="shared" si="165"/>
        <v>1703.05</v>
      </c>
      <c r="G155" s="74">
        <f t="shared" si="153"/>
        <v>1703.05</v>
      </c>
      <c r="H155" s="74">
        <f t="shared" si="154"/>
        <v>0</v>
      </c>
      <c r="I155" s="74"/>
      <c r="J155" s="74"/>
      <c r="K155" s="74"/>
      <c r="L155" s="74"/>
      <c r="M155" s="74"/>
      <c r="N155" s="74"/>
      <c r="O155" s="74"/>
      <c r="P155" s="74">
        <f t="shared" si="155"/>
        <v>0</v>
      </c>
      <c r="Q155" s="74"/>
      <c r="R155" s="74"/>
      <c r="S155" s="74">
        <f t="shared" si="156"/>
        <v>1703.05</v>
      </c>
      <c r="T155" s="101">
        <f t="shared" si="157"/>
        <v>1703.05</v>
      </c>
      <c r="U155" s="74">
        <v>1703.05</v>
      </c>
      <c r="V155" s="103"/>
      <c r="W155" s="74"/>
      <c r="X155" s="74"/>
      <c r="Y155" s="74">
        <f t="shared" si="158"/>
        <v>0</v>
      </c>
      <c r="Z155" s="74"/>
      <c r="AA155" s="74"/>
      <c r="AB155" s="74">
        <f t="shared" si="166"/>
        <v>0</v>
      </c>
      <c r="AC155" s="74"/>
      <c r="AD155" s="74"/>
    </row>
    <row r="156" s="3" customFormat="1" ht="40" customHeight="1" spans="1:30">
      <c r="A156" s="85" t="s">
        <v>209</v>
      </c>
      <c r="B156" s="86" t="s">
        <v>210</v>
      </c>
      <c r="C156" s="87"/>
      <c r="D156" s="87"/>
      <c r="E156" s="86"/>
      <c r="F156" s="74">
        <f t="shared" si="165"/>
        <v>240.93</v>
      </c>
      <c r="G156" s="74">
        <f t="shared" si="153"/>
        <v>240.93</v>
      </c>
      <c r="H156" s="74">
        <f t="shared" si="154"/>
        <v>0</v>
      </c>
      <c r="I156" s="74"/>
      <c r="J156" s="74"/>
      <c r="K156" s="74"/>
      <c r="L156" s="74"/>
      <c r="M156" s="74"/>
      <c r="N156" s="74"/>
      <c r="O156" s="74"/>
      <c r="P156" s="74">
        <f t="shared" si="155"/>
        <v>0</v>
      </c>
      <c r="Q156" s="74"/>
      <c r="R156" s="74"/>
      <c r="S156" s="74">
        <f t="shared" si="156"/>
        <v>240.93</v>
      </c>
      <c r="T156" s="101">
        <f t="shared" si="157"/>
        <v>240.93</v>
      </c>
      <c r="U156" s="74">
        <v>198.43</v>
      </c>
      <c r="V156" s="103">
        <v>13.5</v>
      </c>
      <c r="W156" s="74">
        <v>29</v>
      </c>
      <c r="X156" s="74"/>
      <c r="Y156" s="74">
        <f t="shared" si="158"/>
        <v>0</v>
      </c>
      <c r="Z156" s="74"/>
      <c r="AA156" s="74"/>
      <c r="AB156" s="74">
        <f t="shared" si="166"/>
        <v>0</v>
      </c>
      <c r="AC156" s="74"/>
      <c r="AD156" s="74"/>
    </row>
    <row r="157" s="3" customFormat="1" ht="40" customHeight="1" spans="1:30">
      <c r="A157" s="85"/>
      <c r="B157" s="86" t="s">
        <v>211</v>
      </c>
      <c r="C157" s="87"/>
      <c r="D157" s="87"/>
      <c r="E157" s="86"/>
      <c r="F157" s="74">
        <f t="shared" si="165"/>
        <v>424.42</v>
      </c>
      <c r="G157" s="74">
        <f t="shared" si="153"/>
        <v>424.42</v>
      </c>
      <c r="H157" s="74">
        <f t="shared" si="154"/>
        <v>0</v>
      </c>
      <c r="I157" s="74"/>
      <c r="J157" s="74"/>
      <c r="K157" s="74"/>
      <c r="L157" s="74"/>
      <c r="M157" s="74"/>
      <c r="N157" s="74"/>
      <c r="O157" s="74"/>
      <c r="P157" s="74">
        <f t="shared" si="155"/>
        <v>0</v>
      </c>
      <c r="Q157" s="74"/>
      <c r="R157" s="74"/>
      <c r="S157" s="74">
        <f t="shared" si="156"/>
        <v>424.42</v>
      </c>
      <c r="T157" s="101">
        <f t="shared" si="157"/>
        <v>424.42</v>
      </c>
      <c r="U157" s="74">
        <v>416.92</v>
      </c>
      <c r="V157" s="103">
        <v>7.5</v>
      </c>
      <c r="W157" s="74"/>
      <c r="X157" s="74"/>
      <c r="Y157" s="74">
        <f t="shared" si="158"/>
        <v>0</v>
      </c>
      <c r="Z157" s="74"/>
      <c r="AA157" s="74"/>
      <c r="AB157" s="74">
        <f t="shared" si="166"/>
        <v>0</v>
      </c>
      <c r="AC157" s="74"/>
      <c r="AD157" s="74"/>
    </row>
    <row r="158" s="3" customFormat="1" ht="40" customHeight="1" spans="1:30">
      <c r="A158" s="85"/>
      <c r="B158" s="86" t="s">
        <v>212</v>
      </c>
      <c r="C158" s="87"/>
      <c r="D158" s="87"/>
      <c r="E158" s="86"/>
      <c r="F158" s="74">
        <f t="shared" si="165"/>
        <v>99.13</v>
      </c>
      <c r="G158" s="74">
        <f t="shared" si="153"/>
        <v>96.53</v>
      </c>
      <c r="H158" s="74">
        <f t="shared" si="154"/>
        <v>2.6</v>
      </c>
      <c r="I158" s="74"/>
      <c r="J158" s="74"/>
      <c r="K158" s="74"/>
      <c r="L158" s="74">
        <v>2.6</v>
      </c>
      <c r="M158" s="74"/>
      <c r="N158" s="74"/>
      <c r="O158" s="74"/>
      <c r="P158" s="74">
        <f t="shared" si="155"/>
        <v>0</v>
      </c>
      <c r="Q158" s="74"/>
      <c r="R158" s="74"/>
      <c r="S158" s="74">
        <f t="shared" si="156"/>
        <v>99.13</v>
      </c>
      <c r="T158" s="101">
        <f t="shared" si="157"/>
        <v>99.13</v>
      </c>
      <c r="U158" s="74">
        <v>86.03</v>
      </c>
      <c r="V158" s="103">
        <v>5.5</v>
      </c>
      <c r="W158" s="74">
        <v>5</v>
      </c>
      <c r="X158" s="74">
        <v>2.6</v>
      </c>
      <c r="Y158" s="74">
        <f t="shared" si="158"/>
        <v>0</v>
      </c>
      <c r="Z158" s="74"/>
      <c r="AA158" s="74"/>
      <c r="AB158" s="74">
        <f t="shared" si="166"/>
        <v>0</v>
      </c>
      <c r="AC158" s="74"/>
      <c r="AD158" s="74"/>
    </row>
    <row r="159" s="3" customFormat="1" ht="40" hidden="1" customHeight="1" spans="1:30">
      <c r="A159" s="85" t="s">
        <v>213</v>
      </c>
      <c r="B159" s="86" t="s">
        <v>214</v>
      </c>
      <c r="C159" s="87"/>
      <c r="D159" s="87"/>
      <c r="E159" s="86"/>
      <c r="F159" s="74">
        <f t="shared" si="165"/>
        <v>0</v>
      </c>
      <c r="G159" s="74">
        <f t="shared" si="153"/>
        <v>0</v>
      </c>
      <c r="H159" s="74">
        <f t="shared" si="154"/>
        <v>0</v>
      </c>
      <c r="I159" s="74"/>
      <c r="J159" s="74"/>
      <c r="K159" s="74"/>
      <c r="L159" s="74"/>
      <c r="M159" s="74"/>
      <c r="N159" s="74"/>
      <c r="O159" s="74"/>
      <c r="P159" s="74">
        <f t="shared" si="155"/>
        <v>0</v>
      </c>
      <c r="Q159" s="74"/>
      <c r="R159" s="74"/>
      <c r="S159" s="74">
        <f t="shared" si="156"/>
        <v>0</v>
      </c>
      <c r="T159" s="101">
        <f t="shared" si="157"/>
        <v>0</v>
      </c>
      <c r="U159" s="74"/>
      <c r="V159" s="103"/>
      <c r="W159" s="74"/>
      <c r="X159" s="74"/>
      <c r="Y159" s="74">
        <f t="shared" si="158"/>
        <v>0</v>
      </c>
      <c r="Z159" s="74"/>
      <c r="AA159" s="74"/>
      <c r="AB159" s="74">
        <f t="shared" si="166"/>
        <v>0</v>
      </c>
      <c r="AC159" s="74"/>
      <c r="AD159" s="74"/>
    </row>
    <row r="160" s="3" customFormat="1" ht="40" hidden="1" customHeight="1" spans="1:30">
      <c r="A160" s="85"/>
      <c r="B160" s="86" t="s">
        <v>215</v>
      </c>
      <c r="C160" s="87"/>
      <c r="D160" s="87"/>
      <c r="E160" s="86"/>
      <c r="F160" s="74">
        <f t="shared" si="165"/>
        <v>0</v>
      </c>
      <c r="G160" s="74">
        <f t="shared" si="153"/>
        <v>0</v>
      </c>
      <c r="H160" s="74">
        <f t="shared" si="154"/>
        <v>0</v>
      </c>
      <c r="I160" s="74"/>
      <c r="J160" s="74"/>
      <c r="K160" s="74"/>
      <c r="L160" s="74"/>
      <c r="M160" s="74"/>
      <c r="N160" s="74"/>
      <c r="O160" s="74"/>
      <c r="P160" s="74">
        <f t="shared" si="155"/>
        <v>0</v>
      </c>
      <c r="Q160" s="74"/>
      <c r="R160" s="74"/>
      <c r="S160" s="74">
        <f t="shared" si="156"/>
        <v>0</v>
      </c>
      <c r="T160" s="101">
        <f t="shared" si="157"/>
        <v>0</v>
      </c>
      <c r="U160" s="74"/>
      <c r="V160" s="103"/>
      <c r="W160" s="74"/>
      <c r="X160" s="74"/>
      <c r="Y160" s="74">
        <f t="shared" si="158"/>
        <v>0</v>
      </c>
      <c r="Z160" s="74"/>
      <c r="AA160" s="74"/>
      <c r="AB160" s="74">
        <f t="shared" si="166"/>
        <v>0</v>
      </c>
      <c r="AC160" s="74"/>
      <c r="AD160" s="74"/>
    </row>
    <row r="161" s="3" customFormat="1" ht="40" customHeight="1" spans="1:30">
      <c r="A161" s="86" t="s">
        <v>216</v>
      </c>
      <c r="B161" s="86" t="s">
        <v>217</v>
      </c>
      <c r="C161" s="87"/>
      <c r="D161" s="87"/>
      <c r="E161" s="86"/>
      <c r="F161" s="74">
        <f t="shared" si="165"/>
        <v>4.2</v>
      </c>
      <c r="G161" s="74">
        <f t="shared" si="153"/>
        <v>4.2</v>
      </c>
      <c r="H161" s="74">
        <f t="shared" si="154"/>
        <v>0</v>
      </c>
      <c r="I161" s="74"/>
      <c r="J161" s="74"/>
      <c r="K161" s="74"/>
      <c r="L161" s="74"/>
      <c r="M161" s="74"/>
      <c r="N161" s="74"/>
      <c r="O161" s="74"/>
      <c r="P161" s="74">
        <f t="shared" si="155"/>
        <v>0</v>
      </c>
      <c r="Q161" s="74"/>
      <c r="R161" s="74"/>
      <c r="S161" s="74">
        <f t="shared" si="156"/>
        <v>4.2</v>
      </c>
      <c r="T161" s="101">
        <f t="shared" si="157"/>
        <v>4.2</v>
      </c>
      <c r="U161" s="74"/>
      <c r="V161" s="103">
        <v>4.2</v>
      </c>
      <c r="W161" s="74"/>
      <c r="X161" s="74"/>
      <c r="Y161" s="74">
        <f t="shared" si="158"/>
        <v>0</v>
      </c>
      <c r="Z161" s="74"/>
      <c r="AA161" s="74"/>
      <c r="AB161" s="74">
        <f t="shared" si="166"/>
        <v>0</v>
      </c>
      <c r="AC161" s="74"/>
      <c r="AD161" s="74"/>
    </row>
    <row r="162" s="3" customFormat="1" ht="40" customHeight="1" spans="1:30">
      <c r="A162" s="98" t="s">
        <v>218</v>
      </c>
      <c r="B162" s="86"/>
      <c r="C162" s="89">
        <f t="shared" ref="C162:F162" si="167">SUM(C163)</f>
        <v>0</v>
      </c>
      <c r="D162" s="89">
        <f t="shared" si="167"/>
        <v>0</v>
      </c>
      <c r="E162" s="88">
        <f t="shared" si="167"/>
        <v>0</v>
      </c>
      <c r="F162" s="74">
        <f t="shared" si="167"/>
        <v>60</v>
      </c>
      <c r="G162" s="74">
        <f t="shared" si="153"/>
        <v>60</v>
      </c>
      <c r="H162" s="74">
        <f t="shared" ref="H162:H186" si="168">SUM(I162:N162)</f>
        <v>0</v>
      </c>
      <c r="I162" s="74">
        <f t="shared" ref="I162:O162" si="169">SUM(I163)</f>
        <v>0</v>
      </c>
      <c r="J162" s="74">
        <f t="shared" si="169"/>
        <v>0</v>
      </c>
      <c r="K162" s="74">
        <f t="shared" si="169"/>
        <v>0</v>
      </c>
      <c r="L162" s="74">
        <f t="shared" si="169"/>
        <v>0</v>
      </c>
      <c r="M162" s="74">
        <f t="shared" si="169"/>
        <v>0</v>
      </c>
      <c r="N162" s="74">
        <f t="shared" si="169"/>
        <v>0</v>
      </c>
      <c r="O162" s="74">
        <f t="shared" si="169"/>
        <v>0</v>
      </c>
      <c r="P162" s="74">
        <f t="shared" si="155"/>
        <v>0</v>
      </c>
      <c r="Q162" s="74">
        <f t="shared" ref="Q162:X162" si="170">SUM(Q163)</f>
        <v>0</v>
      </c>
      <c r="R162" s="74">
        <f t="shared" si="170"/>
        <v>0</v>
      </c>
      <c r="S162" s="74">
        <f t="shared" si="156"/>
        <v>60</v>
      </c>
      <c r="T162" s="101">
        <f t="shared" ref="T162:T213" si="171">SUM(U162:X162)</f>
        <v>60</v>
      </c>
      <c r="U162" s="74">
        <f t="shared" si="170"/>
        <v>0</v>
      </c>
      <c r="V162" s="103">
        <f t="shared" si="170"/>
        <v>0</v>
      </c>
      <c r="W162" s="74">
        <f t="shared" si="170"/>
        <v>60</v>
      </c>
      <c r="X162" s="74">
        <f t="shared" si="170"/>
        <v>0</v>
      </c>
      <c r="Y162" s="74">
        <f t="shared" ref="Y162:Y186" si="172">SUM(Z162:AA162)</f>
        <v>0</v>
      </c>
      <c r="Z162" s="74">
        <f t="shared" ref="Z162:AD162" si="173">SUM(Z163)</f>
        <v>0</v>
      </c>
      <c r="AA162" s="74">
        <f t="shared" si="173"/>
        <v>0</v>
      </c>
      <c r="AB162" s="74">
        <f t="shared" si="173"/>
        <v>0</v>
      </c>
      <c r="AC162" s="74">
        <f t="shared" si="173"/>
        <v>0</v>
      </c>
      <c r="AD162" s="74">
        <f t="shared" si="173"/>
        <v>0</v>
      </c>
    </row>
    <row r="163" s="3" customFormat="1" ht="40" customHeight="1" spans="1:30">
      <c r="A163" s="98" t="s">
        <v>219</v>
      </c>
      <c r="B163" s="86" t="s">
        <v>220</v>
      </c>
      <c r="C163" s="87"/>
      <c r="D163" s="87"/>
      <c r="E163" s="86"/>
      <c r="F163" s="74">
        <f>SUM(G163,H163,P163)</f>
        <v>60</v>
      </c>
      <c r="G163" s="74">
        <f t="shared" si="153"/>
        <v>60</v>
      </c>
      <c r="H163" s="74">
        <f t="shared" si="168"/>
        <v>0</v>
      </c>
      <c r="I163" s="74"/>
      <c r="J163" s="74"/>
      <c r="K163" s="74"/>
      <c r="L163" s="74"/>
      <c r="M163" s="74"/>
      <c r="N163" s="74"/>
      <c r="O163" s="74"/>
      <c r="P163" s="74">
        <f t="shared" si="155"/>
        <v>0</v>
      </c>
      <c r="Q163" s="74"/>
      <c r="R163" s="74"/>
      <c r="S163" s="74">
        <f t="shared" si="156"/>
        <v>60</v>
      </c>
      <c r="T163" s="101">
        <f t="shared" si="171"/>
        <v>60</v>
      </c>
      <c r="U163" s="74"/>
      <c r="V163" s="103"/>
      <c r="W163" s="74">
        <v>60</v>
      </c>
      <c r="X163" s="74"/>
      <c r="Y163" s="74">
        <f t="shared" si="172"/>
        <v>0</v>
      </c>
      <c r="Z163" s="74"/>
      <c r="AA163" s="74"/>
      <c r="AB163" s="74">
        <f t="shared" ref="AB163:AB172" si="174">SUM(AC163:AD163)</f>
        <v>0</v>
      </c>
      <c r="AC163" s="74"/>
      <c r="AD163" s="74"/>
    </row>
    <row r="164" s="3" customFormat="1" ht="40" customHeight="1" spans="1:30">
      <c r="A164" s="98" t="s">
        <v>221</v>
      </c>
      <c r="B164" s="86"/>
      <c r="C164" s="87">
        <f t="shared" ref="C164:G164" si="175">SUM(C165:C172)</f>
        <v>0</v>
      </c>
      <c r="D164" s="87">
        <f t="shared" si="175"/>
        <v>0</v>
      </c>
      <c r="E164" s="86">
        <f t="shared" si="175"/>
        <v>0</v>
      </c>
      <c r="F164" s="91">
        <f t="shared" si="175"/>
        <v>2136.01</v>
      </c>
      <c r="G164" s="91">
        <f t="shared" si="175"/>
        <v>1604.21</v>
      </c>
      <c r="H164" s="74">
        <f>SUM(I164:O164)</f>
        <v>511.8</v>
      </c>
      <c r="I164" s="91">
        <f t="shared" ref="I164:S164" si="176">SUM(I165:I172)</f>
        <v>37.8</v>
      </c>
      <c r="J164" s="91">
        <f t="shared" si="176"/>
        <v>0</v>
      </c>
      <c r="K164" s="91">
        <f t="shared" si="176"/>
        <v>22</v>
      </c>
      <c r="L164" s="91">
        <f t="shared" si="176"/>
        <v>52</v>
      </c>
      <c r="M164" s="91">
        <f t="shared" si="176"/>
        <v>300</v>
      </c>
      <c r="N164" s="91">
        <f t="shared" si="176"/>
        <v>0</v>
      </c>
      <c r="O164" s="91">
        <f t="shared" ref="O164" si="177">SUM(O165:O172)</f>
        <v>100</v>
      </c>
      <c r="P164" s="91">
        <f t="shared" si="176"/>
        <v>20</v>
      </c>
      <c r="Q164" s="91">
        <f t="shared" si="176"/>
        <v>0</v>
      </c>
      <c r="R164" s="91">
        <f t="shared" si="176"/>
        <v>20</v>
      </c>
      <c r="S164" s="91">
        <f t="shared" si="176"/>
        <v>2136.01</v>
      </c>
      <c r="T164" s="101">
        <f t="shared" si="171"/>
        <v>1862.61</v>
      </c>
      <c r="U164" s="91">
        <f t="shared" ref="U164:X164" si="178">SUM(U165:U172)</f>
        <v>793.53</v>
      </c>
      <c r="V164" s="102">
        <f t="shared" si="178"/>
        <v>33.1</v>
      </c>
      <c r="W164" s="102">
        <f t="shared" si="178"/>
        <v>777.58</v>
      </c>
      <c r="X164" s="91">
        <f t="shared" si="178"/>
        <v>258.4</v>
      </c>
      <c r="Y164" s="74">
        <f t="shared" si="172"/>
        <v>253.4</v>
      </c>
      <c r="Z164" s="91">
        <f t="shared" ref="Z164:AD164" si="179">SUM(Z165:Z172)</f>
        <v>0</v>
      </c>
      <c r="AA164" s="91">
        <f t="shared" si="179"/>
        <v>253.4</v>
      </c>
      <c r="AB164" s="74">
        <f t="shared" si="174"/>
        <v>20</v>
      </c>
      <c r="AC164" s="91">
        <f t="shared" si="179"/>
        <v>10</v>
      </c>
      <c r="AD164" s="91">
        <f t="shared" si="179"/>
        <v>10</v>
      </c>
    </row>
    <row r="165" s="3" customFormat="1" ht="40" customHeight="1" spans="1:30">
      <c r="A165" s="85" t="s">
        <v>222</v>
      </c>
      <c r="B165" s="86" t="s">
        <v>223</v>
      </c>
      <c r="C165" s="87"/>
      <c r="D165" s="87"/>
      <c r="E165" s="86"/>
      <c r="F165" s="74">
        <f t="shared" ref="F165:F172" si="180">SUM(G165,H165,P165)</f>
        <v>358.7</v>
      </c>
      <c r="G165" s="74">
        <f t="shared" ref="G165:G186" si="181">S165-P165-H165</f>
        <v>256.7</v>
      </c>
      <c r="H165" s="74">
        <f>SUM(I165:O165)</f>
        <v>82</v>
      </c>
      <c r="I165" s="74">
        <v>15</v>
      </c>
      <c r="J165" s="74"/>
      <c r="K165" s="74">
        <v>22</v>
      </c>
      <c r="L165" s="74">
        <v>5</v>
      </c>
      <c r="M165" s="74"/>
      <c r="N165" s="74"/>
      <c r="O165" s="74">
        <v>40</v>
      </c>
      <c r="P165" s="74">
        <f t="shared" ref="P165:P186" si="182">SUM(Q165:R165)</f>
        <v>20</v>
      </c>
      <c r="Q165" s="74"/>
      <c r="R165" s="74">
        <v>20</v>
      </c>
      <c r="S165" s="74">
        <f t="shared" ref="S165:S198" si="183">T165+Y165+AB165</f>
        <v>358.7</v>
      </c>
      <c r="T165" s="101">
        <f t="shared" si="171"/>
        <v>297.7</v>
      </c>
      <c r="U165" s="74">
        <v>251.9</v>
      </c>
      <c r="V165" s="103">
        <v>4.8</v>
      </c>
      <c r="W165" s="74"/>
      <c r="X165" s="74">
        <v>41</v>
      </c>
      <c r="Y165" s="74">
        <f t="shared" si="172"/>
        <v>41</v>
      </c>
      <c r="Z165" s="74"/>
      <c r="AA165" s="74">
        <v>41</v>
      </c>
      <c r="AB165" s="74">
        <f t="shared" si="174"/>
        <v>20</v>
      </c>
      <c r="AC165" s="74">
        <v>10</v>
      </c>
      <c r="AD165" s="74">
        <v>10</v>
      </c>
    </row>
    <row r="166" s="3" customFormat="1" ht="40" customHeight="1" spans="1:30">
      <c r="A166" s="85"/>
      <c r="B166" s="86" t="s">
        <v>224</v>
      </c>
      <c r="C166" s="87"/>
      <c r="D166" s="87"/>
      <c r="E166" s="86"/>
      <c r="F166" s="74">
        <f t="shared" si="180"/>
        <v>168.51</v>
      </c>
      <c r="G166" s="74">
        <f t="shared" si="181"/>
        <v>168.51</v>
      </c>
      <c r="H166" s="74">
        <f>SUM(I166:O166)</f>
        <v>0</v>
      </c>
      <c r="I166" s="74"/>
      <c r="J166" s="74"/>
      <c r="K166" s="74"/>
      <c r="L166" s="74"/>
      <c r="M166" s="74"/>
      <c r="N166" s="74"/>
      <c r="O166" s="74"/>
      <c r="P166" s="74">
        <f t="shared" si="182"/>
        <v>0</v>
      </c>
      <c r="Q166" s="74"/>
      <c r="R166" s="74"/>
      <c r="S166" s="74">
        <f t="shared" si="183"/>
        <v>168.51</v>
      </c>
      <c r="T166" s="101">
        <f t="shared" si="171"/>
        <v>168.51</v>
      </c>
      <c r="U166" s="74">
        <v>160.01</v>
      </c>
      <c r="V166" s="103">
        <v>8.5</v>
      </c>
      <c r="W166" s="74"/>
      <c r="X166" s="74"/>
      <c r="Y166" s="74">
        <f t="shared" si="172"/>
        <v>0</v>
      </c>
      <c r="Z166" s="74"/>
      <c r="AA166" s="74"/>
      <c r="AB166" s="74">
        <f t="shared" si="174"/>
        <v>0</v>
      </c>
      <c r="AC166" s="74"/>
      <c r="AD166" s="74"/>
    </row>
    <row r="167" s="3" customFormat="1" ht="40" customHeight="1" spans="1:30">
      <c r="A167" s="85"/>
      <c r="B167" s="86" t="s">
        <v>225</v>
      </c>
      <c r="C167" s="87"/>
      <c r="D167" s="87"/>
      <c r="E167" s="86"/>
      <c r="F167" s="74">
        <f t="shared" si="180"/>
        <v>1020.91</v>
      </c>
      <c r="G167" s="74">
        <f t="shared" si="181"/>
        <v>896.11</v>
      </c>
      <c r="H167" s="74">
        <f>SUM(I167:O167)</f>
        <v>124.8</v>
      </c>
      <c r="I167" s="74">
        <v>22.8</v>
      </c>
      <c r="J167" s="74"/>
      <c r="K167" s="74"/>
      <c r="L167" s="74">
        <v>42</v>
      </c>
      <c r="M167" s="74"/>
      <c r="N167" s="74"/>
      <c r="O167" s="74">
        <v>60</v>
      </c>
      <c r="P167" s="74">
        <f t="shared" si="182"/>
        <v>0</v>
      </c>
      <c r="Q167" s="74"/>
      <c r="R167" s="74"/>
      <c r="S167" s="74">
        <f t="shared" si="183"/>
        <v>1020.91</v>
      </c>
      <c r="T167" s="101">
        <f t="shared" si="171"/>
        <v>958.51</v>
      </c>
      <c r="U167" s="74">
        <v>113.73</v>
      </c>
      <c r="V167" s="103">
        <v>4.8</v>
      </c>
      <c r="W167" s="74">
        <v>777.58</v>
      </c>
      <c r="X167" s="74">
        <v>62.4</v>
      </c>
      <c r="Y167" s="74">
        <f t="shared" si="172"/>
        <v>62.4</v>
      </c>
      <c r="Z167" s="74"/>
      <c r="AA167" s="74">
        <v>62.4</v>
      </c>
      <c r="AB167" s="74">
        <f t="shared" si="174"/>
        <v>0</v>
      </c>
      <c r="AC167" s="74"/>
      <c r="AD167" s="74"/>
    </row>
    <row r="168" s="3" customFormat="1" ht="40" customHeight="1" spans="1:30">
      <c r="A168" s="85" t="s">
        <v>226</v>
      </c>
      <c r="B168" s="86" t="s">
        <v>227</v>
      </c>
      <c r="C168" s="87"/>
      <c r="D168" s="87"/>
      <c r="E168" s="86"/>
      <c r="F168" s="74">
        <f t="shared" si="180"/>
        <v>60.27</v>
      </c>
      <c r="G168" s="74">
        <f t="shared" si="181"/>
        <v>55.27</v>
      </c>
      <c r="H168" s="74">
        <f t="shared" si="168"/>
        <v>5</v>
      </c>
      <c r="I168" s="74"/>
      <c r="J168" s="74"/>
      <c r="K168" s="74"/>
      <c r="L168" s="74">
        <v>5</v>
      </c>
      <c r="M168" s="74"/>
      <c r="N168" s="74"/>
      <c r="O168" s="74"/>
      <c r="P168" s="74">
        <f t="shared" si="182"/>
        <v>0</v>
      </c>
      <c r="Q168" s="74"/>
      <c r="R168" s="74"/>
      <c r="S168" s="74">
        <f t="shared" si="183"/>
        <v>60.27</v>
      </c>
      <c r="T168" s="101">
        <f t="shared" si="171"/>
        <v>60.27</v>
      </c>
      <c r="U168" s="74">
        <v>53.47</v>
      </c>
      <c r="V168" s="103">
        <v>1.8</v>
      </c>
      <c r="W168" s="74"/>
      <c r="X168" s="74">
        <v>5</v>
      </c>
      <c r="Y168" s="74">
        <f t="shared" si="172"/>
        <v>0</v>
      </c>
      <c r="Z168" s="74"/>
      <c r="AA168" s="74"/>
      <c r="AB168" s="74">
        <f t="shared" si="174"/>
        <v>0</v>
      </c>
      <c r="AC168" s="74"/>
      <c r="AD168" s="74"/>
    </row>
    <row r="169" s="3" customFormat="1" ht="40" customHeight="1" spans="1:30">
      <c r="A169" s="85"/>
      <c r="B169" s="86" t="s">
        <v>228</v>
      </c>
      <c r="C169" s="87"/>
      <c r="D169" s="87"/>
      <c r="E169" s="86"/>
      <c r="F169" s="74">
        <f t="shared" si="180"/>
        <v>402.11</v>
      </c>
      <c r="G169" s="74">
        <f t="shared" si="181"/>
        <v>102.11</v>
      </c>
      <c r="H169" s="74">
        <f t="shared" si="168"/>
        <v>300</v>
      </c>
      <c r="I169" s="74"/>
      <c r="J169" s="74"/>
      <c r="K169" s="74"/>
      <c r="L169" s="74"/>
      <c r="M169" s="74">
        <v>300</v>
      </c>
      <c r="N169" s="74"/>
      <c r="O169" s="74"/>
      <c r="P169" s="74">
        <f t="shared" si="182"/>
        <v>0</v>
      </c>
      <c r="Q169" s="74"/>
      <c r="R169" s="74"/>
      <c r="S169" s="74">
        <f t="shared" si="183"/>
        <v>402.11</v>
      </c>
      <c r="T169" s="101">
        <f t="shared" si="171"/>
        <v>252.11</v>
      </c>
      <c r="U169" s="74">
        <v>96.11</v>
      </c>
      <c r="V169" s="103">
        <v>6</v>
      </c>
      <c r="W169" s="74"/>
      <c r="X169" s="74">
        <v>150</v>
      </c>
      <c r="Y169" s="74">
        <f t="shared" si="172"/>
        <v>150</v>
      </c>
      <c r="Z169" s="74"/>
      <c r="AA169" s="74">
        <v>150</v>
      </c>
      <c r="AB169" s="74">
        <f t="shared" si="174"/>
        <v>0</v>
      </c>
      <c r="AC169" s="74"/>
      <c r="AD169" s="74"/>
    </row>
    <row r="170" s="3" customFormat="1" ht="40" customHeight="1" spans="1:30">
      <c r="A170" s="85"/>
      <c r="B170" s="86" t="s">
        <v>229</v>
      </c>
      <c r="C170" s="87"/>
      <c r="D170" s="87"/>
      <c r="E170" s="86"/>
      <c r="F170" s="74">
        <f t="shared" si="180"/>
        <v>46.47</v>
      </c>
      <c r="G170" s="74">
        <f t="shared" si="181"/>
        <v>46.47</v>
      </c>
      <c r="H170" s="74">
        <f t="shared" si="168"/>
        <v>0</v>
      </c>
      <c r="I170" s="74"/>
      <c r="J170" s="74"/>
      <c r="K170" s="74"/>
      <c r="L170" s="74"/>
      <c r="M170" s="74"/>
      <c r="N170" s="74"/>
      <c r="O170" s="74"/>
      <c r="P170" s="74">
        <f t="shared" si="182"/>
        <v>0</v>
      </c>
      <c r="Q170" s="74"/>
      <c r="R170" s="74"/>
      <c r="S170" s="74">
        <f t="shared" si="183"/>
        <v>46.47</v>
      </c>
      <c r="T170" s="101">
        <f t="shared" si="171"/>
        <v>46.47</v>
      </c>
      <c r="U170" s="74">
        <v>45.27</v>
      </c>
      <c r="V170" s="103">
        <v>1.2</v>
      </c>
      <c r="W170" s="74"/>
      <c r="X170" s="74"/>
      <c r="Y170" s="74">
        <f t="shared" si="172"/>
        <v>0</v>
      </c>
      <c r="Z170" s="74"/>
      <c r="AA170" s="74"/>
      <c r="AB170" s="74">
        <f t="shared" si="174"/>
        <v>0</v>
      </c>
      <c r="AC170" s="74"/>
      <c r="AD170" s="74"/>
    </row>
    <row r="171" s="3" customFormat="1" ht="40" customHeight="1" spans="1:30">
      <c r="A171" s="85"/>
      <c r="B171" s="86" t="s">
        <v>230</v>
      </c>
      <c r="C171" s="87"/>
      <c r="D171" s="87"/>
      <c r="E171" s="86"/>
      <c r="F171" s="74">
        <f t="shared" si="180"/>
        <v>53.53</v>
      </c>
      <c r="G171" s="74">
        <f t="shared" si="181"/>
        <v>53.53</v>
      </c>
      <c r="H171" s="74">
        <f t="shared" si="168"/>
        <v>0</v>
      </c>
      <c r="I171" s="74"/>
      <c r="J171" s="74"/>
      <c r="K171" s="74"/>
      <c r="L171" s="74"/>
      <c r="M171" s="74"/>
      <c r="N171" s="74"/>
      <c r="O171" s="74"/>
      <c r="P171" s="74">
        <f t="shared" si="182"/>
        <v>0</v>
      </c>
      <c r="Q171" s="74"/>
      <c r="R171" s="74"/>
      <c r="S171" s="74">
        <f t="shared" si="183"/>
        <v>53.53</v>
      </c>
      <c r="T171" s="101">
        <f t="shared" si="171"/>
        <v>53.53</v>
      </c>
      <c r="U171" s="74">
        <v>49.53</v>
      </c>
      <c r="V171" s="103">
        <v>4</v>
      </c>
      <c r="W171" s="74"/>
      <c r="X171" s="74"/>
      <c r="Y171" s="74">
        <f t="shared" si="172"/>
        <v>0</v>
      </c>
      <c r="Z171" s="74"/>
      <c r="AA171" s="74"/>
      <c r="AB171" s="74">
        <f t="shared" si="174"/>
        <v>0</v>
      </c>
      <c r="AC171" s="74"/>
      <c r="AD171" s="74"/>
    </row>
    <row r="172" s="3" customFormat="1" ht="40" customHeight="1" spans="1:30">
      <c r="A172" s="85"/>
      <c r="B172" s="86" t="s">
        <v>231</v>
      </c>
      <c r="C172" s="87"/>
      <c r="D172" s="87"/>
      <c r="E172" s="86"/>
      <c r="F172" s="74">
        <f t="shared" si="180"/>
        <v>25.51</v>
      </c>
      <c r="G172" s="74">
        <f t="shared" si="181"/>
        <v>25.51</v>
      </c>
      <c r="H172" s="74">
        <f t="shared" si="168"/>
        <v>0</v>
      </c>
      <c r="I172" s="74"/>
      <c r="J172" s="74"/>
      <c r="K172" s="74"/>
      <c r="L172" s="74"/>
      <c r="M172" s="74"/>
      <c r="N172" s="74"/>
      <c r="O172" s="74"/>
      <c r="P172" s="74">
        <f t="shared" si="182"/>
        <v>0</v>
      </c>
      <c r="Q172" s="74"/>
      <c r="R172" s="74"/>
      <c r="S172" s="74">
        <f t="shared" si="183"/>
        <v>25.51</v>
      </c>
      <c r="T172" s="101">
        <f t="shared" si="171"/>
        <v>25.51</v>
      </c>
      <c r="U172" s="74">
        <v>23.51</v>
      </c>
      <c r="V172" s="103">
        <v>2</v>
      </c>
      <c r="W172" s="74"/>
      <c r="X172" s="74"/>
      <c r="Y172" s="74">
        <f t="shared" si="172"/>
        <v>0</v>
      </c>
      <c r="Z172" s="74"/>
      <c r="AA172" s="74"/>
      <c r="AB172" s="74">
        <f t="shared" si="174"/>
        <v>0</v>
      </c>
      <c r="AC172" s="74"/>
      <c r="AD172" s="74"/>
    </row>
    <row r="173" s="3" customFormat="1" ht="40" customHeight="1" spans="1:30">
      <c r="A173" s="98" t="s">
        <v>232</v>
      </c>
      <c r="B173" s="86"/>
      <c r="C173" s="87">
        <f t="shared" ref="C173:F173" si="184">SUM(C187,C200,C174,C209:C211)</f>
        <v>0</v>
      </c>
      <c r="D173" s="87">
        <f t="shared" si="184"/>
        <v>0</v>
      </c>
      <c r="E173" s="86">
        <f t="shared" si="184"/>
        <v>0</v>
      </c>
      <c r="F173" s="91">
        <f t="shared" si="184"/>
        <v>4647.35</v>
      </c>
      <c r="G173" s="74">
        <f t="shared" si="181"/>
        <v>4267.31</v>
      </c>
      <c r="H173" s="74">
        <f t="shared" si="168"/>
        <v>330.04</v>
      </c>
      <c r="I173" s="91">
        <f t="shared" ref="I173:N173" si="185">SUM(I187,I200,I174,I209:I211)</f>
        <v>20</v>
      </c>
      <c r="J173" s="91">
        <f t="shared" si="185"/>
        <v>200</v>
      </c>
      <c r="K173" s="91">
        <f t="shared" si="185"/>
        <v>57.04</v>
      </c>
      <c r="L173" s="91">
        <f t="shared" si="185"/>
        <v>53</v>
      </c>
      <c r="M173" s="91">
        <f t="shared" si="185"/>
        <v>0</v>
      </c>
      <c r="N173" s="91">
        <f t="shared" si="185"/>
        <v>0</v>
      </c>
      <c r="O173" s="91">
        <f t="shared" ref="O173" si="186">SUM(O187,O200,O174,O209:O211)</f>
        <v>0</v>
      </c>
      <c r="P173" s="74">
        <f t="shared" si="182"/>
        <v>50</v>
      </c>
      <c r="Q173" s="91">
        <f t="shared" ref="Q173:X173" si="187">SUM(Q187,Q200,Q174,Q209:Q211)</f>
        <v>0</v>
      </c>
      <c r="R173" s="91">
        <f t="shared" si="187"/>
        <v>50</v>
      </c>
      <c r="S173" s="74">
        <f t="shared" si="183"/>
        <v>4647.35</v>
      </c>
      <c r="T173" s="101">
        <f t="shared" si="171"/>
        <v>4455.05</v>
      </c>
      <c r="U173" s="91">
        <f t="shared" si="187"/>
        <v>3866.63</v>
      </c>
      <c r="V173" s="102">
        <f t="shared" si="187"/>
        <v>255.1</v>
      </c>
      <c r="W173" s="102">
        <f t="shared" si="187"/>
        <v>145.58</v>
      </c>
      <c r="X173" s="91">
        <f t="shared" si="187"/>
        <v>187.74</v>
      </c>
      <c r="Y173" s="74">
        <f t="shared" si="172"/>
        <v>142.3</v>
      </c>
      <c r="Z173" s="91">
        <f t="shared" ref="Z173:AD173" si="188">SUM(Z187,Z200,Z174,Z209:Z211)</f>
        <v>0</v>
      </c>
      <c r="AA173" s="91">
        <f t="shared" si="188"/>
        <v>142.3</v>
      </c>
      <c r="AB173" s="91">
        <f t="shared" si="188"/>
        <v>50</v>
      </c>
      <c r="AC173" s="91">
        <f t="shared" si="188"/>
        <v>25</v>
      </c>
      <c r="AD173" s="91">
        <f t="shared" si="188"/>
        <v>25</v>
      </c>
    </row>
    <row r="174" s="3" customFormat="1" ht="40" customHeight="1" spans="1:30">
      <c r="A174" s="85" t="s">
        <v>233</v>
      </c>
      <c r="B174" s="86" t="s">
        <v>24</v>
      </c>
      <c r="C174" s="87">
        <f t="shared" ref="C174:F174" si="189">SUM(C175:C186)</f>
        <v>0</v>
      </c>
      <c r="D174" s="87">
        <f t="shared" si="189"/>
        <v>0</v>
      </c>
      <c r="E174" s="86">
        <f t="shared" si="189"/>
        <v>0</v>
      </c>
      <c r="F174" s="91">
        <f t="shared" si="189"/>
        <v>1227.78</v>
      </c>
      <c r="G174" s="74">
        <f t="shared" si="181"/>
        <v>1121.74</v>
      </c>
      <c r="H174" s="74">
        <f t="shared" si="168"/>
        <v>56.04</v>
      </c>
      <c r="I174" s="91">
        <f t="shared" ref="I174:N174" si="190">SUM(I175:I186)</f>
        <v>0</v>
      </c>
      <c r="J174" s="91">
        <f t="shared" si="190"/>
        <v>0</v>
      </c>
      <c r="K174" s="91">
        <f t="shared" si="190"/>
        <v>56.04</v>
      </c>
      <c r="L174" s="91">
        <f t="shared" si="190"/>
        <v>0</v>
      </c>
      <c r="M174" s="91">
        <f t="shared" si="190"/>
        <v>0</v>
      </c>
      <c r="N174" s="91">
        <f t="shared" si="190"/>
        <v>0</v>
      </c>
      <c r="O174" s="91">
        <f t="shared" ref="O174" si="191">SUM(O175:O186)</f>
        <v>0</v>
      </c>
      <c r="P174" s="74">
        <f t="shared" si="182"/>
        <v>50</v>
      </c>
      <c r="Q174" s="91">
        <f t="shared" ref="Q174:X174" si="192">SUM(Q175:Q186)</f>
        <v>0</v>
      </c>
      <c r="R174" s="91">
        <f t="shared" si="192"/>
        <v>50</v>
      </c>
      <c r="S174" s="74">
        <f t="shared" si="183"/>
        <v>1227.78</v>
      </c>
      <c r="T174" s="101">
        <f t="shared" si="171"/>
        <v>1167.48</v>
      </c>
      <c r="U174" s="91">
        <f t="shared" si="192"/>
        <v>1042.44</v>
      </c>
      <c r="V174" s="102">
        <f t="shared" si="192"/>
        <v>56.4</v>
      </c>
      <c r="W174" s="102">
        <f t="shared" si="192"/>
        <v>22.9</v>
      </c>
      <c r="X174" s="91">
        <f t="shared" si="192"/>
        <v>45.74</v>
      </c>
      <c r="Y174" s="74">
        <f t="shared" si="172"/>
        <v>10.3</v>
      </c>
      <c r="Z174" s="91">
        <f t="shared" ref="Z174:AD174" si="193">SUM(Z175:Z186)</f>
        <v>0</v>
      </c>
      <c r="AA174" s="91">
        <f t="shared" si="193"/>
        <v>10.3</v>
      </c>
      <c r="AB174" s="91">
        <f t="shared" si="193"/>
        <v>50</v>
      </c>
      <c r="AC174" s="91">
        <f t="shared" si="193"/>
        <v>25</v>
      </c>
      <c r="AD174" s="91">
        <f t="shared" si="193"/>
        <v>25</v>
      </c>
    </row>
    <row r="175" s="3" customFormat="1" ht="40" customHeight="1" spans="1:30">
      <c r="A175" s="99"/>
      <c r="B175" s="86" t="s">
        <v>234</v>
      </c>
      <c r="C175" s="87"/>
      <c r="D175" s="87"/>
      <c r="E175" s="86"/>
      <c r="F175" s="74">
        <f t="shared" ref="F175:F186" si="194">SUM(G175,H175,P175)</f>
        <v>227.61</v>
      </c>
      <c r="G175" s="74">
        <f t="shared" si="181"/>
        <v>177.61</v>
      </c>
      <c r="H175" s="74">
        <f t="shared" si="168"/>
        <v>0</v>
      </c>
      <c r="I175" s="74"/>
      <c r="J175" s="74"/>
      <c r="K175" s="74"/>
      <c r="L175" s="74"/>
      <c r="M175" s="74"/>
      <c r="N175" s="74"/>
      <c r="O175" s="74"/>
      <c r="P175" s="74">
        <f t="shared" si="182"/>
        <v>50</v>
      </c>
      <c r="Q175" s="74"/>
      <c r="R175" s="74">
        <v>50</v>
      </c>
      <c r="S175" s="74">
        <f t="shared" si="183"/>
        <v>227.61</v>
      </c>
      <c r="T175" s="101">
        <f t="shared" si="171"/>
        <v>177.61</v>
      </c>
      <c r="U175" s="74">
        <v>166.61</v>
      </c>
      <c r="V175" s="103">
        <v>7</v>
      </c>
      <c r="W175" s="74">
        <v>4</v>
      </c>
      <c r="X175" s="74"/>
      <c r="Y175" s="74">
        <f t="shared" si="172"/>
        <v>0</v>
      </c>
      <c r="Z175" s="74"/>
      <c r="AA175" s="74"/>
      <c r="AB175" s="74">
        <f t="shared" ref="AB175:AB186" si="195">SUM(AC175:AD175)</f>
        <v>50</v>
      </c>
      <c r="AC175" s="74">
        <v>25</v>
      </c>
      <c r="AD175" s="74">
        <v>25</v>
      </c>
    </row>
    <row r="176" s="3" customFormat="1" ht="40" customHeight="1" spans="1:30">
      <c r="A176" s="99"/>
      <c r="B176" s="86" t="s">
        <v>235</v>
      </c>
      <c r="C176" s="87"/>
      <c r="D176" s="87"/>
      <c r="E176" s="86"/>
      <c r="F176" s="74">
        <f t="shared" si="194"/>
        <v>71.97</v>
      </c>
      <c r="G176" s="74">
        <f t="shared" si="181"/>
        <v>67.92</v>
      </c>
      <c r="H176" s="74">
        <f t="shared" si="168"/>
        <v>4.05</v>
      </c>
      <c r="I176" s="74"/>
      <c r="J176" s="74"/>
      <c r="K176" s="74">
        <v>4.05</v>
      </c>
      <c r="L176" s="74"/>
      <c r="M176" s="74"/>
      <c r="N176" s="74"/>
      <c r="O176" s="74"/>
      <c r="P176" s="74">
        <f t="shared" si="182"/>
        <v>0</v>
      </c>
      <c r="Q176" s="74"/>
      <c r="R176" s="74"/>
      <c r="S176" s="74">
        <f t="shared" si="183"/>
        <v>71.97</v>
      </c>
      <c r="T176" s="101">
        <f t="shared" si="171"/>
        <v>71.97</v>
      </c>
      <c r="U176" s="74">
        <v>64.42</v>
      </c>
      <c r="V176" s="103">
        <v>3.5</v>
      </c>
      <c r="W176" s="74"/>
      <c r="X176" s="74">
        <v>4.05</v>
      </c>
      <c r="Y176" s="74">
        <f t="shared" si="172"/>
        <v>0</v>
      </c>
      <c r="Z176" s="74"/>
      <c r="AA176" s="74"/>
      <c r="AB176" s="74">
        <f t="shared" si="195"/>
        <v>0</v>
      </c>
      <c r="AC176" s="74"/>
      <c r="AD176" s="74"/>
    </row>
    <row r="177" s="3" customFormat="1" ht="40" customHeight="1" spans="1:30">
      <c r="A177" s="99"/>
      <c r="B177" s="86" t="s">
        <v>236</v>
      </c>
      <c r="C177" s="87"/>
      <c r="D177" s="87"/>
      <c r="E177" s="86"/>
      <c r="F177" s="74">
        <f t="shared" si="194"/>
        <v>46.18</v>
      </c>
      <c r="G177" s="74">
        <f t="shared" si="181"/>
        <v>46.18</v>
      </c>
      <c r="H177" s="74">
        <f t="shared" si="168"/>
        <v>0</v>
      </c>
      <c r="I177" s="74"/>
      <c r="J177" s="74"/>
      <c r="K177" s="74"/>
      <c r="L177" s="74"/>
      <c r="M177" s="74"/>
      <c r="N177" s="74"/>
      <c r="O177" s="74"/>
      <c r="P177" s="74">
        <f t="shared" si="182"/>
        <v>0</v>
      </c>
      <c r="Q177" s="74"/>
      <c r="R177" s="74"/>
      <c r="S177" s="74">
        <f t="shared" si="183"/>
        <v>46.18</v>
      </c>
      <c r="T177" s="101">
        <f t="shared" si="171"/>
        <v>46.18</v>
      </c>
      <c r="U177" s="74">
        <v>43.68</v>
      </c>
      <c r="V177" s="103">
        <v>2.5</v>
      </c>
      <c r="W177" s="74"/>
      <c r="X177" s="74"/>
      <c r="Y177" s="74">
        <f t="shared" si="172"/>
        <v>0</v>
      </c>
      <c r="Z177" s="74"/>
      <c r="AA177" s="74"/>
      <c r="AB177" s="74">
        <f t="shared" si="195"/>
        <v>0</v>
      </c>
      <c r="AC177" s="74"/>
      <c r="AD177" s="74"/>
    </row>
    <row r="178" s="3" customFormat="1" ht="40" customHeight="1" spans="1:30">
      <c r="A178" s="99"/>
      <c r="B178" s="86" t="s">
        <v>237</v>
      </c>
      <c r="C178" s="87"/>
      <c r="D178" s="87"/>
      <c r="E178" s="86"/>
      <c r="F178" s="74">
        <f t="shared" si="194"/>
        <v>45.82</v>
      </c>
      <c r="G178" s="74">
        <f t="shared" si="181"/>
        <v>42.88</v>
      </c>
      <c r="H178" s="74">
        <f t="shared" si="168"/>
        <v>2.94</v>
      </c>
      <c r="I178" s="74"/>
      <c r="J178" s="74"/>
      <c r="K178" s="74">
        <v>2.94</v>
      </c>
      <c r="L178" s="74"/>
      <c r="M178" s="74"/>
      <c r="N178" s="74"/>
      <c r="O178" s="74"/>
      <c r="P178" s="74">
        <f t="shared" si="182"/>
        <v>0</v>
      </c>
      <c r="Q178" s="74"/>
      <c r="R178" s="74"/>
      <c r="S178" s="74">
        <f t="shared" si="183"/>
        <v>45.82</v>
      </c>
      <c r="T178" s="101">
        <f t="shared" si="171"/>
        <v>45.82</v>
      </c>
      <c r="U178" s="74">
        <v>40.38</v>
      </c>
      <c r="V178" s="103">
        <v>2.5</v>
      </c>
      <c r="W178" s="74"/>
      <c r="X178" s="74">
        <v>2.94</v>
      </c>
      <c r="Y178" s="74">
        <f t="shared" si="172"/>
        <v>0</v>
      </c>
      <c r="Z178" s="74"/>
      <c r="AA178" s="74"/>
      <c r="AB178" s="74">
        <f t="shared" si="195"/>
        <v>0</v>
      </c>
      <c r="AC178" s="74"/>
      <c r="AD178" s="74"/>
    </row>
    <row r="179" s="3" customFormat="1" ht="40" customHeight="1" spans="1:30">
      <c r="A179" s="99"/>
      <c r="B179" s="86" t="s">
        <v>238</v>
      </c>
      <c r="C179" s="87"/>
      <c r="D179" s="87"/>
      <c r="E179" s="86"/>
      <c r="F179" s="74">
        <f t="shared" si="194"/>
        <v>43.91</v>
      </c>
      <c r="G179" s="74">
        <f t="shared" si="181"/>
        <v>41.91</v>
      </c>
      <c r="H179" s="74">
        <f t="shared" si="168"/>
        <v>2</v>
      </c>
      <c r="I179" s="74"/>
      <c r="J179" s="74"/>
      <c r="K179" s="74">
        <v>2</v>
      </c>
      <c r="L179" s="74"/>
      <c r="M179" s="74"/>
      <c r="N179" s="74"/>
      <c r="O179" s="74"/>
      <c r="P179" s="74">
        <f t="shared" si="182"/>
        <v>0</v>
      </c>
      <c r="Q179" s="74"/>
      <c r="R179" s="74"/>
      <c r="S179" s="74">
        <f t="shared" si="183"/>
        <v>43.91</v>
      </c>
      <c r="T179" s="101">
        <f t="shared" si="171"/>
        <v>43.91</v>
      </c>
      <c r="U179" s="74">
        <v>39.41</v>
      </c>
      <c r="V179" s="103">
        <v>2.5</v>
      </c>
      <c r="W179" s="74"/>
      <c r="X179" s="74">
        <v>2</v>
      </c>
      <c r="Y179" s="74">
        <f t="shared" si="172"/>
        <v>0</v>
      </c>
      <c r="Z179" s="74"/>
      <c r="AA179" s="74"/>
      <c r="AB179" s="74">
        <f t="shared" si="195"/>
        <v>0</v>
      </c>
      <c r="AC179" s="74"/>
      <c r="AD179" s="74"/>
    </row>
    <row r="180" s="1" customFormat="1" ht="40" customHeight="1" spans="1:30">
      <c r="A180" s="41"/>
      <c r="B180" s="37" t="s">
        <v>239</v>
      </c>
      <c r="C180" s="38"/>
      <c r="D180" s="38"/>
      <c r="E180" s="37"/>
      <c r="F180" s="35">
        <f t="shared" si="194"/>
        <v>32.38</v>
      </c>
      <c r="G180" s="35">
        <f t="shared" si="181"/>
        <v>30.7</v>
      </c>
      <c r="H180" s="35">
        <f t="shared" si="168"/>
        <v>1.68</v>
      </c>
      <c r="I180" s="35"/>
      <c r="J180" s="35"/>
      <c r="K180" s="35">
        <v>1.68</v>
      </c>
      <c r="L180" s="35"/>
      <c r="M180" s="35"/>
      <c r="N180" s="35"/>
      <c r="O180" s="35"/>
      <c r="P180" s="35">
        <f t="shared" si="182"/>
        <v>0</v>
      </c>
      <c r="Q180" s="35"/>
      <c r="R180" s="35"/>
      <c r="S180" s="35">
        <f t="shared" si="183"/>
        <v>32.38</v>
      </c>
      <c r="T180" s="77">
        <f t="shared" si="171"/>
        <v>32.38</v>
      </c>
      <c r="U180" s="35">
        <v>29.8</v>
      </c>
      <c r="V180" s="79">
        <v>0.9</v>
      </c>
      <c r="W180" s="35"/>
      <c r="X180" s="35">
        <v>1.68</v>
      </c>
      <c r="Y180" s="35">
        <f t="shared" si="172"/>
        <v>0</v>
      </c>
      <c r="Z180" s="35"/>
      <c r="AA180" s="35"/>
      <c r="AB180" s="35">
        <f t="shared" si="195"/>
        <v>0</v>
      </c>
      <c r="AC180" s="35"/>
      <c r="AD180" s="35"/>
    </row>
    <row r="181" s="1" customFormat="1" ht="40" customHeight="1" spans="1:30">
      <c r="A181" s="41"/>
      <c r="B181" s="37" t="s">
        <v>240</v>
      </c>
      <c r="C181" s="47"/>
      <c r="D181" s="47"/>
      <c r="E181" s="37"/>
      <c r="F181" s="35">
        <f t="shared" si="194"/>
        <v>88.54</v>
      </c>
      <c r="G181" s="35">
        <f t="shared" si="181"/>
        <v>85.35</v>
      </c>
      <c r="H181" s="35">
        <f t="shared" si="168"/>
        <v>3.19</v>
      </c>
      <c r="I181" s="35"/>
      <c r="J181" s="35"/>
      <c r="K181" s="35">
        <v>3.19</v>
      </c>
      <c r="L181" s="35"/>
      <c r="M181" s="35"/>
      <c r="N181" s="35"/>
      <c r="O181" s="35"/>
      <c r="P181" s="35">
        <f t="shared" si="182"/>
        <v>0</v>
      </c>
      <c r="Q181" s="35"/>
      <c r="R181" s="35"/>
      <c r="S181" s="35">
        <f t="shared" si="183"/>
        <v>88.54</v>
      </c>
      <c r="T181" s="77">
        <f t="shared" si="171"/>
        <v>88.54</v>
      </c>
      <c r="U181" s="35">
        <v>80.35</v>
      </c>
      <c r="V181" s="79">
        <v>5</v>
      </c>
      <c r="W181" s="35"/>
      <c r="X181" s="35">
        <v>3.19</v>
      </c>
      <c r="Y181" s="35">
        <f t="shared" si="172"/>
        <v>0</v>
      </c>
      <c r="Z181" s="35"/>
      <c r="AA181" s="35"/>
      <c r="AB181" s="35">
        <f t="shared" si="195"/>
        <v>0</v>
      </c>
      <c r="AC181" s="35"/>
      <c r="AD181" s="35"/>
    </row>
    <row r="182" s="1" customFormat="1" ht="40" customHeight="1" spans="1:30">
      <c r="A182" s="41" t="s">
        <v>241</v>
      </c>
      <c r="B182" s="37" t="s">
        <v>242</v>
      </c>
      <c r="C182" s="38"/>
      <c r="D182" s="38"/>
      <c r="E182" s="37"/>
      <c r="F182" s="35">
        <f t="shared" si="194"/>
        <v>201.71</v>
      </c>
      <c r="G182" s="35">
        <f t="shared" si="181"/>
        <v>180.41</v>
      </c>
      <c r="H182" s="35">
        <f t="shared" si="168"/>
        <v>21.3</v>
      </c>
      <c r="I182" s="35"/>
      <c r="J182" s="35"/>
      <c r="K182" s="35">
        <v>21.3</v>
      </c>
      <c r="L182" s="35"/>
      <c r="M182" s="35"/>
      <c r="N182" s="35"/>
      <c r="O182" s="35"/>
      <c r="P182" s="35">
        <f t="shared" si="182"/>
        <v>0</v>
      </c>
      <c r="Q182" s="35"/>
      <c r="R182" s="35"/>
      <c r="S182" s="35">
        <f t="shared" si="183"/>
        <v>201.71</v>
      </c>
      <c r="T182" s="77">
        <f t="shared" si="171"/>
        <v>191.41</v>
      </c>
      <c r="U182" s="35">
        <v>171.91</v>
      </c>
      <c r="V182" s="79">
        <v>8.5</v>
      </c>
      <c r="W182" s="35"/>
      <c r="X182" s="35">
        <v>11</v>
      </c>
      <c r="Y182" s="35">
        <f t="shared" si="172"/>
        <v>10.3</v>
      </c>
      <c r="Z182" s="35"/>
      <c r="AA182" s="35">
        <v>10.3</v>
      </c>
      <c r="AB182" s="35">
        <f t="shared" si="195"/>
        <v>0</v>
      </c>
      <c r="AC182" s="35"/>
      <c r="AD182" s="35"/>
    </row>
    <row r="183" s="1" customFormat="1" ht="40" customHeight="1" spans="1:30">
      <c r="A183" s="41"/>
      <c r="B183" s="37" t="s">
        <v>243</v>
      </c>
      <c r="C183" s="38"/>
      <c r="D183" s="38"/>
      <c r="E183" s="37"/>
      <c r="F183" s="35">
        <f t="shared" si="194"/>
        <v>72.44</v>
      </c>
      <c r="G183" s="35">
        <f t="shared" si="181"/>
        <v>63.56</v>
      </c>
      <c r="H183" s="35">
        <f t="shared" si="168"/>
        <v>8.88</v>
      </c>
      <c r="I183" s="35"/>
      <c r="J183" s="35"/>
      <c r="K183" s="35">
        <v>8.88</v>
      </c>
      <c r="L183" s="35"/>
      <c r="M183" s="35"/>
      <c r="N183" s="35"/>
      <c r="O183" s="35"/>
      <c r="P183" s="35">
        <f t="shared" si="182"/>
        <v>0</v>
      </c>
      <c r="Q183" s="35"/>
      <c r="R183" s="35"/>
      <c r="S183" s="35">
        <f t="shared" si="183"/>
        <v>72.44</v>
      </c>
      <c r="T183" s="77">
        <f t="shared" si="171"/>
        <v>72.44</v>
      </c>
      <c r="U183" s="35">
        <v>58.66</v>
      </c>
      <c r="V183" s="79">
        <v>2.5</v>
      </c>
      <c r="W183" s="35">
        <v>2.4</v>
      </c>
      <c r="X183" s="35">
        <v>8.88</v>
      </c>
      <c r="Y183" s="35">
        <f t="shared" si="172"/>
        <v>0</v>
      </c>
      <c r="Z183" s="35"/>
      <c r="AA183" s="35"/>
      <c r="AB183" s="35">
        <f t="shared" si="195"/>
        <v>0</v>
      </c>
      <c r="AC183" s="35"/>
      <c r="AD183" s="35"/>
    </row>
    <row r="184" s="1" customFormat="1" ht="40" customHeight="1" spans="1:30">
      <c r="A184" s="41"/>
      <c r="B184" s="37" t="s">
        <v>244</v>
      </c>
      <c r="C184" s="38"/>
      <c r="D184" s="38"/>
      <c r="E184" s="37"/>
      <c r="F184" s="35">
        <f t="shared" si="194"/>
        <v>0.6</v>
      </c>
      <c r="G184" s="35">
        <f t="shared" si="181"/>
        <v>0.6</v>
      </c>
      <c r="H184" s="35">
        <f t="shared" si="168"/>
        <v>0</v>
      </c>
      <c r="I184" s="35"/>
      <c r="J184" s="35"/>
      <c r="K184" s="35"/>
      <c r="L184" s="35"/>
      <c r="M184" s="35"/>
      <c r="N184" s="35"/>
      <c r="O184" s="35"/>
      <c r="P184" s="35">
        <f t="shared" si="182"/>
        <v>0</v>
      </c>
      <c r="Q184" s="35"/>
      <c r="R184" s="35"/>
      <c r="S184" s="35">
        <f t="shared" si="183"/>
        <v>0.6</v>
      </c>
      <c r="T184" s="77">
        <f t="shared" si="171"/>
        <v>0.6</v>
      </c>
      <c r="U184" s="35"/>
      <c r="V184" s="79">
        <v>0.6</v>
      </c>
      <c r="W184" s="35"/>
      <c r="X184" s="35"/>
      <c r="Y184" s="35">
        <f t="shared" si="172"/>
        <v>0</v>
      </c>
      <c r="Z184" s="35"/>
      <c r="AA184" s="35"/>
      <c r="AB184" s="35">
        <f t="shared" si="195"/>
        <v>0</v>
      </c>
      <c r="AC184" s="35"/>
      <c r="AD184" s="35"/>
    </row>
    <row r="185" s="1" customFormat="1" ht="40" customHeight="1" spans="1:30">
      <c r="A185" s="41"/>
      <c r="B185" s="37" t="s">
        <v>245</v>
      </c>
      <c r="C185" s="47"/>
      <c r="D185" s="47"/>
      <c r="E185" s="37"/>
      <c r="F185" s="35">
        <f t="shared" si="194"/>
        <v>153.55</v>
      </c>
      <c r="G185" s="35">
        <f t="shared" si="181"/>
        <v>153.55</v>
      </c>
      <c r="H185" s="35">
        <f t="shared" si="168"/>
        <v>0</v>
      </c>
      <c r="I185" s="35"/>
      <c r="J185" s="35"/>
      <c r="K185" s="35"/>
      <c r="L185" s="35"/>
      <c r="M185" s="35"/>
      <c r="N185" s="35"/>
      <c r="O185" s="35"/>
      <c r="P185" s="35">
        <f t="shared" si="182"/>
        <v>0</v>
      </c>
      <c r="Q185" s="35"/>
      <c r="R185" s="35"/>
      <c r="S185" s="35">
        <f t="shared" si="183"/>
        <v>153.55</v>
      </c>
      <c r="T185" s="77">
        <f t="shared" si="171"/>
        <v>153.55</v>
      </c>
      <c r="U185" s="35">
        <v>139.15</v>
      </c>
      <c r="V185" s="79">
        <v>8.4</v>
      </c>
      <c r="W185" s="35">
        <v>6</v>
      </c>
      <c r="X185" s="35"/>
      <c r="Y185" s="35">
        <f t="shared" si="172"/>
        <v>0</v>
      </c>
      <c r="Z185" s="35"/>
      <c r="AA185" s="35"/>
      <c r="AB185" s="35">
        <f t="shared" si="195"/>
        <v>0</v>
      </c>
      <c r="AC185" s="35"/>
      <c r="AD185" s="35"/>
    </row>
    <row r="186" s="1" customFormat="1" ht="40" customHeight="1" spans="1:30">
      <c r="A186" s="41"/>
      <c r="B186" s="37" t="s">
        <v>246</v>
      </c>
      <c r="C186" s="47"/>
      <c r="D186" s="47"/>
      <c r="E186" s="37"/>
      <c r="F186" s="35">
        <f t="shared" si="194"/>
        <v>243.07</v>
      </c>
      <c r="G186" s="35">
        <f t="shared" si="181"/>
        <v>231.07</v>
      </c>
      <c r="H186" s="35">
        <f t="shared" si="168"/>
        <v>12</v>
      </c>
      <c r="I186" s="35"/>
      <c r="J186" s="35"/>
      <c r="K186" s="35">
        <v>12</v>
      </c>
      <c r="L186" s="35"/>
      <c r="M186" s="35"/>
      <c r="N186" s="35"/>
      <c r="O186" s="35"/>
      <c r="P186" s="35">
        <f t="shared" si="182"/>
        <v>0</v>
      </c>
      <c r="Q186" s="35"/>
      <c r="R186" s="35"/>
      <c r="S186" s="35">
        <f t="shared" si="183"/>
        <v>243.07</v>
      </c>
      <c r="T186" s="77">
        <f t="shared" si="171"/>
        <v>243.07</v>
      </c>
      <c r="U186" s="35">
        <v>208.07</v>
      </c>
      <c r="V186" s="79">
        <v>12.5</v>
      </c>
      <c r="W186" s="35">
        <v>10.5</v>
      </c>
      <c r="X186" s="35">
        <v>12</v>
      </c>
      <c r="Y186" s="35">
        <f t="shared" si="172"/>
        <v>0</v>
      </c>
      <c r="Z186" s="35"/>
      <c r="AA186" s="35"/>
      <c r="AB186" s="35">
        <f t="shared" si="195"/>
        <v>0</v>
      </c>
      <c r="AC186" s="35"/>
      <c r="AD186" s="35"/>
    </row>
    <row r="187" s="1" customFormat="1" ht="40" customHeight="1" spans="1:30">
      <c r="A187" s="36" t="s">
        <v>247</v>
      </c>
      <c r="B187" s="37" t="s">
        <v>24</v>
      </c>
      <c r="C187" s="38">
        <f t="shared" ref="C187:R187" si="196">SUM(C188:C199)</f>
        <v>0</v>
      </c>
      <c r="D187" s="38">
        <f t="shared" si="196"/>
        <v>0</v>
      </c>
      <c r="E187" s="37">
        <f t="shared" si="196"/>
        <v>0</v>
      </c>
      <c r="F187" s="40">
        <f t="shared" si="196"/>
        <v>2342.41</v>
      </c>
      <c r="G187" s="40">
        <f t="shared" si="196"/>
        <v>2098.41</v>
      </c>
      <c r="H187" s="40">
        <f t="shared" si="196"/>
        <v>244</v>
      </c>
      <c r="I187" s="40">
        <f t="shared" si="196"/>
        <v>0</v>
      </c>
      <c r="J187" s="40">
        <f t="shared" si="196"/>
        <v>200</v>
      </c>
      <c r="K187" s="40">
        <f t="shared" si="196"/>
        <v>1</v>
      </c>
      <c r="L187" s="40">
        <f t="shared" si="196"/>
        <v>43</v>
      </c>
      <c r="M187" s="40">
        <f t="shared" si="196"/>
        <v>0</v>
      </c>
      <c r="N187" s="40">
        <f t="shared" si="196"/>
        <v>0</v>
      </c>
      <c r="O187" s="40">
        <f t="shared" si="196"/>
        <v>0</v>
      </c>
      <c r="P187" s="40">
        <f t="shared" si="196"/>
        <v>0</v>
      </c>
      <c r="Q187" s="40">
        <f t="shared" si="196"/>
        <v>0</v>
      </c>
      <c r="R187" s="40">
        <f t="shared" si="196"/>
        <v>0</v>
      </c>
      <c r="S187" s="35">
        <f t="shared" si="183"/>
        <v>2342.41</v>
      </c>
      <c r="T187" s="77">
        <f t="shared" si="171"/>
        <v>2220.41</v>
      </c>
      <c r="U187" s="40">
        <f t="shared" ref="U187:AD187" si="197">SUM(U188:U199)</f>
        <v>1867.13</v>
      </c>
      <c r="V187" s="78">
        <f t="shared" si="197"/>
        <v>140.1</v>
      </c>
      <c r="W187" s="78">
        <f t="shared" si="197"/>
        <v>91.18</v>
      </c>
      <c r="X187" s="40">
        <f t="shared" si="197"/>
        <v>122</v>
      </c>
      <c r="Y187" s="40">
        <f t="shared" si="197"/>
        <v>122</v>
      </c>
      <c r="Z187" s="40">
        <f t="shared" si="197"/>
        <v>0</v>
      </c>
      <c r="AA187" s="40">
        <f t="shared" si="197"/>
        <v>122</v>
      </c>
      <c r="AB187" s="40">
        <f t="shared" si="197"/>
        <v>0</v>
      </c>
      <c r="AC187" s="40">
        <f t="shared" si="197"/>
        <v>0</v>
      </c>
      <c r="AD187" s="40">
        <f t="shared" si="197"/>
        <v>0</v>
      </c>
    </row>
    <row r="188" s="1" customFormat="1" ht="40" customHeight="1" spans="1:30">
      <c r="A188" s="84"/>
      <c r="B188" s="37" t="s">
        <v>248</v>
      </c>
      <c r="C188" s="47"/>
      <c r="D188" s="47"/>
      <c r="E188" s="37"/>
      <c r="F188" s="35">
        <f t="shared" ref="F188:F199" si="198">SUM(G188,H188,P188)</f>
        <v>549.46</v>
      </c>
      <c r="G188" s="35">
        <f t="shared" ref="G188:G198" si="199">S188-P188-H188</f>
        <v>345.46</v>
      </c>
      <c r="H188" s="35">
        <f t="shared" ref="H188:H198" si="200">SUM(I188:N188)</f>
        <v>204</v>
      </c>
      <c r="I188" s="35"/>
      <c r="J188" s="35">
        <v>200</v>
      </c>
      <c r="K188" s="35">
        <v>1</v>
      </c>
      <c r="L188" s="35">
        <v>3</v>
      </c>
      <c r="M188" s="35"/>
      <c r="N188" s="35"/>
      <c r="O188" s="35"/>
      <c r="P188" s="35">
        <f t="shared" ref="P188:P198" si="201">SUM(Q188:R188)</f>
        <v>0</v>
      </c>
      <c r="Q188" s="35"/>
      <c r="R188" s="35"/>
      <c r="S188" s="35">
        <f t="shared" si="183"/>
        <v>549.46</v>
      </c>
      <c r="T188" s="77">
        <f t="shared" si="171"/>
        <v>447.46</v>
      </c>
      <c r="U188" s="35">
        <v>333.46</v>
      </c>
      <c r="V188" s="79">
        <v>7</v>
      </c>
      <c r="W188" s="35">
        <v>5</v>
      </c>
      <c r="X188" s="35">
        <v>102</v>
      </c>
      <c r="Y188" s="35">
        <f t="shared" ref="Y188:Y198" si="202">SUM(Z188:AA188)</f>
        <v>102</v>
      </c>
      <c r="Z188" s="35"/>
      <c r="AA188" s="35">
        <v>102</v>
      </c>
      <c r="AB188" s="35">
        <f t="shared" ref="AB188:AB199" si="203">SUM(AC188:AD188)</f>
        <v>0</v>
      </c>
      <c r="AC188" s="35"/>
      <c r="AD188" s="35"/>
    </row>
    <row r="189" s="1" customFormat="1" ht="40" customHeight="1" spans="1:30">
      <c r="A189" s="36"/>
      <c r="B189" s="37" t="s">
        <v>249</v>
      </c>
      <c r="C189" s="47"/>
      <c r="D189" s="47"/>
      <c r="E189" s="37"/>
      <c r="F189" s="35">
        <f t="shared" si="198"/>
        <v>62.13</v>
      </c>
      <c r="G189" s="35">
        <f t="shared" si="199"/>
        <v>62.13</v>
      </c>
      <c r="H189" s="35">
        <f t="shared" si="200"/>
        <v>0</v>
      </c>
      <c r="I189" s="35"/>
      <c r="J189" s="35"/>
      <c r="K189" s="35"/>
      <c r="L189" s="35"/>
      <c r="M189" s="35"/>
      <c r="N189" s="35"/>
      <c r="O189" s="35"/>
      <c r="P189" s="35">
        <f t="shared" si="201"/>
        <v>0</v>
      </c>
      <c r="Q189" s="35"/>
      <c r="R189" s="35"/>
      <c r="S189" s="35">
        <f t="shared" si="183"/>
        <v>62.13</v>
      </c>
      <c r="T189" s="77">
        <f t="shared" si="171"/>
        <v>62.13</v>
      </c>
      <c r="U189" s="35">
        <v>58.13</v>
      </c>
      <c r="V189" s="79">
        <v>4</v>
      </c>
      <c r="W189" s="35"/>
      <c r="X189" s="35"/>
      <c r="Y189" s="35">
        <f t="shared" si="202"/>
        <v>0</v>
      </c>
      <c r="Z189" s="35"/>
      <c r="AA189" s="35"/>
      <c r="AB189" s="35">
        <f t="shared" si="203"/>
        <v>0</v>
      </c>
      <c r="AC189" s="35"/>
      <c r="AD189" s="35"/>
    </row>
    <row r="190" s="1" customFormat="1" ht="40" customHeight="1" spans="1:30">
      <c r="A190" s="36"/>
      <c r="B190" s="37" t="s">
        <v>250</v>
      </c>
      <c r="C190" s="47"/>
      <c r="D190" s="47"/>
      <c r="E190" s="37"/>
      <c r="F190" s="35">
        <f t="shared" si="198"/>
        <v>64.81</v>
      </c>
      <c r="G190" s="35">
        <f t="shared" si="199"/>
        <v>64.81</v>
      </c>
      <c r="H190" s="35">
        <f t="shared" si="200"/>
        <v>0</v>
      </c>
      <c r="I190" s="35"/>
      <c r="J190" s="35"/>
      <c r="K190" s="35"/>
      <c r="L190" s="35"/>
      <c r="M190" s="35"/>
      <c r="N190" s="35"/>
      <c r="O190" s="35"/>
      <c r="P190" s="35">
        <f t="shared" si="201"/>
        <v>0</v>
      </c>
      <c r="Q190" s="35"/>
      <c r="R190" s="35"/>
      <c r="S190" s="35">
        <f t="shared" si="183"/>
        <v>64.81</v>
      </c>
      <c r="T190" s="77">
        <f t="shared" si="171"/>
        <v>64.81</v>
      </c>
      <c r="U190" s="35">
        <v>60.81</v>
      </c>
      <c r="V190" s="79">
        <v>4</v>
      </c>
      <c r="W190" s="35"/>
      <c r="X190" s="35"/>
      <c r="Y190" s="35">
        <f t="shared" si="202"/>
        <v>0</v>
      </c>
      <c r="Z190" s="35"/>
      <c r="AA190" s="35"/>
      <c r="AB190" s="35">
        <f t="shared" si="203"/>
        <v>0</v>
      </c>
      <c r="AC190" s="35"/>
      <c r="AD190" s="35"/>
    </row>
    <row r="191" s="1" customFormat="1" ht="40" customHeight="1" spans="1:30">
      <c r="A191" s="36"/>
      <c r="B191" s="37" t="s">
        <v>251</v>
      </c>
      <c r="C191" s="47"/>
      <c r="D191" s="47"/>
      <c r="E191" s="37"/>
      <c r="F191" s="35">
        <f t="shared" si="198"/>
        <v>247.79</v>
      </c>
      <c r="G191" s="35">
        <f t="shared" si="199"/>
        <v>207.79</v>
      </c>
      <c r="H191" s="35">
        <f t="shared" si="200"/>
        <v>40</v>
      </c>
      <c r="I191" s="35"/>
      <c r="J191" s="35"/>
      <c r="K191" s="35"/>
      <c r="L191" s="35">
        <v>40</v>
      </c>
      <c r="M191" s="35"/>
      <c r="N191" s="35"/>
      <c r="O191" s="35"/>
      <c r="P191" s="35">
        <f t="shared" si="201"/>
        <v>0</v>
      </c>
      <c r="Q191" s="35"/>
      <c r="R191" s="35"/>
      <c r="S191" s="35">
        <f t="shared" si="183"/>
        <v>247.79</v>
      </c>
      <c r="T191" s="77">
        <f t="shared" si="171"/>
        <v>227.79</v>
      </c>
      <c r="U191" s="35">
        <v>104.61</v>
      </c>
      <c r="V191" s="79">
        <v>21</v>
      </c>
      <c r="W191" s="35">
        <v>82.18</v>
      </c>
      <c r="X191" s="35">
        <v>20</v>
      </c>
      <c r="Y191" s="35">
        <f t="shared" si="202"/>
        <v>20</v>
      </c>
      <c r="Z191" s="35"/>
      <c r="AA191" s="35">
        <v>20</v>
      </c>
      <c r="AB191" s="35">
        <f t="shared" si="203"/>
        <v>0</v>
      </c>
      <c r="AC191" s="35"/>
      <c r="AD191" s="35"/>
    </row>
    <row r="192" s="1" customFormat="1" ht="40" customHeight="1" spans="1:30">
      <c r="A192" s="36"/>
      <c r="B192" s="37" t="s">
        <v>252</v>
      </c>
      <c r="C192" s="47"/>
      <c r="D192" s="47"/>
      <c r="E192" s="37"/>
      <c r="F192" s="35">
        <f t="shared" si="198"/>
        <v>155.26</v>
      </c>
      <c r="G192" s="35">
        <f t="shared" si="199"/>
        <v>155.26</v>
      </c>
      <c r="H192" s="35">
        <f t="shared" si="200"/>
        <v>0</v>
      </c>
      <c r="I192" s="35"/>
      <c r="J192" s="35"/>
      <c r="K192" s="35"/>
      <c r="L192" s="35"/>
      <c r="M192" s="35"/>
      <c r="N192" s="35"/>
      <c r="O192" s="35"/>
      <c r="P192" s="35">
        <f t="shared" si="201"/>
        <v>0</v>
      </c>
      <c r="Q192" s="35"/>
      <c r="R192" s="35"/>
      <c r="S192" s="35">
        <f t="shared" si="183"/>
        <v>155.26</v>
      </c>
      <c r="T192" s="77">
        <f t="shared" si="171"/>
        <v>155.26</v>
      </c>
      <c r="U192" s="35">
        <v>113.26</v>
      </c>
      <c r="V192" s="79">
        <v>42</v>
      </c>
      <c r="W192" s="35"/>
      <c r="X192" s="35"/>
      <c r="Y192" s="35">
        <f t="shared" si="202"/>
        <v>0</v>
      </c>
      <c r="Z192" s="35"/>
      <c r="AA192" s="35"/>
      <c r="AB192" s="35">
        <f t="shared" si="203"/>
        <v>0</v>
      </c>
      <c r="AC192" s="35"/>
      <c r="AD192" s="35"/>
    </row>
    <row r="193" s="1" customFormat="1" ht="40" customHeight="1" spans="1:30">
      <c r="A193" s="36"/>
      <c r="B193" s="37" t="s">
        <v>253</v>
      </c>
      <c r="C193" s="47"/>
      <c r="D193" s="47"/>
      <c r="E193" s="37"/>
      <c r="F193" s="35">
        <f t="shared" si="198"/>
        <v>124.48</v>
      </c>
      <c r="G193" s="35">
        <f t="shared" si="199"/>
        <v>124.48</v>
      </c>
      <c r="H193" s="35">
        <f t="shared" si="200"/>
        <v>0</v>
      </c>
      <c r="I193" s="35"/>
      <c r="J193" s="35"/>
      <c r="K193" s="35"/>
      <c r="L193" s="35"/>
      <c r="M193" s="35"/>
      <c r="N193" s="35"/>
      <c r="O193" s="35"/>
      <c r="P193" s="35">
        <f t="shared" si="201"/>
        <v>0</v>
      </c>
      <c r="Q193" s="35"/>
      <c r="R193" s="35"/>
      <c r="S193" s="35">
        <f t="shared" si="183"/>
        <v>124.48</v>
      </c>
      <c r="T193" s="77">
        <f t="shared" si="171"/>
        <v>124.48</v>
      </c>
      <c r="U193" s="35">
        <v>119.98</v>
      </c>
      <c r="V193" s="79">
        <v>4.5</v>
      </c>
      <c r="W193" s="35"/>
      <c r="X193" s="35"/>
      <c r="Y193" s="35">
        <f t="shared" si="202"/>
        <v>0</v>
      </c>
      <c r="Z193" s="35"/>
      <c r="AA193" s="35"/>
      <c r="AB193" s="35">
        <f t="shared" si="203"/>
        <v>0</v>
      </c>
      <c r="AC193" s="35"/>
      <c r="AD193" s="35"/>
    </row>
    <row r="194" s="1" customFormat="1" ht="40" customHeight="1" spans="1:30">
      <c r="A194" s="36"/>
      <c r="B194" s="37" t="s">
        <v>254</v>
      </c>
      <c r="C194" s="47"/>
      <c r="D194" s="47"/>
      <c r="E194" s="37"/>
      <c r="F194" s="35">
        <f t="shared" si="198"/>
        <v>2.5</v>
      </c>
      <c r="G194" s="35">
        <f t="shared" si="199"/>
        <v>2.5</v>
      </c>
      <c r="H194" s="35">
        <f t="shared" si="200"/>
        <v>0</v>
      </c>
      <c r="I194" s="35"/>
      <c r="J194" s="35"/>
      <c r="K194" s="35"/>
      <c r="L194" s="35"/>
      <c r="M194" s="35"/>
      <c r="N194" s="35"/>
      <c r="O194" s="35"/>
      <c r="P194" s="35">
        <f t="shared" si="201"/>
        <v>0</v>
      </c>
      <c r="Q194" s="35"/>
      <c r="R194" s="35"/>
      <c r="S194" s="35">
        <f t="shared" si="183"/>
        <v>2.5</v>
      </c>
      <c r="T194" s="77">
        <f t="shared" si="171"/>
        <v>2.5</v>
      </c>
      <c r="U194" s="35"/>
      <c r="V194" s="79">
        <v>2.5</v>
      </c>
      <c r="W194" s="35"/>
      <c r="X194" s="35"/>
      <c r="Y194" s="35">
        <f t="shared" si="202"/>
        <v>0</v>
      </c>
      <c r="Z194" s="35"/>
      <c r="AA194" s="35"/>
      <c r="AB194" s="35">
        <f t="shared" si="203"/>
        <v>0</v>
      </c>
      <c r="AC194" s="35"/>
      <c r="AD194" s="35"/>
    </row>
    <row r="195" s="1" customFormat="1" ht="40" customHeight="1" spans="1:30">
      <c r="A195" s="36"/>
      <c r="B195" s="37" t="s">
        <v>255</v>
      </c>
      <c r="C195" s="47"/>
      <c r="D195" s="47"/>
      <c r="E195" s="37"/>
      <c r="F195" s="35">
        <f t="shared" si="198"/>
        <v>58.19</v>
      </c>
      <c r="G195" s="35">
        <f t="shared" si="199"/>
        <v>58.19</v>
      </c>
      <c r="H195" s="35">
        <f t="shared" si="200"/>
        <v>0</v>
      </c>
      <c r="I195" s="35"/>
      <c r="J195" s="35"/>
      <c r="K195" s="35"/>
      <c r="L195" s="35"/>
      <c r="M195" s="35"/>
      <c r="N195" s="35"/>
      <c r="O195" s="35"/>
      <c r="P195" s="35">
        <f t="shared" si="201"/>
        <v>0</v>
      </c>
      <c r="Q195" s="35"/>
      <c r="R195" s="35"/>
      <c r="S195" s="35">
        <f t="shared" si="183"/>
        <v>58.19</v>
      </c>
      <c r="T195" s="77">
        <f t="shared" si="171"/>
        <v>58.19</v>
      </c>
      <c r="U195" s="35">
        <v>56.39</v>
      </c>
      <c r="V195" s="79">
        <v>1.8</v>
      </c>
      <c r="W195" s="35"/>
      <c r="X195" s="35"/>
      <c r="Y195" s="35">
        <f t="shared" si="202"/>
        <v>0</v>
      </c>
      <c r="Z195" s="35"/>
      <c r="AA195" s="35"/>
      <c r="AB195" s="35">
        <f t="shared" si="203"/>
        <v>0</v>
      </c>
      <c r="AC195" s="35"/>
      <c r="AD195" s="35"/>
    </row>
    <row r="196" s="1" customFormat="1" ht="40" customHeight="1" spans="1:30">
      <c r="A196" s="36"/>
      <c r="B196" s="37" t="s">
        <v>256</v>
      </c>
      <c r="C196" s="38"/>
      <c r="D196" s="38"/>
      <c r="E196" s="37"/>
      <c r="F196" s="35">
        <f t="shared" si="198"/>
        <v>267.01</v>
      </c>
      <c r="G196" s="35">
        <f t="shared" si="199"/>
        <v>267.01</v>
      </c>
      <c r="H196" s="35">
        <f t="shared" si="200"/>
        <v>0</v>
      </c>
      <c r="I196" s="35"/>
      <c r="J196" s="35"/>
      <c r="K196" s="35"/>
      <c r="L196" s="35"/>
      <c r="M196" s="35"/>
      <c r="N196" s="35"/>
      <c r="O196" s="35"/>
      <c r="P196" s="35">
        <f t="shared" si="201"/>
        <v>0</v>
      </c>
      <c r="Q196" s="35"/>
      <c r="R196" s="35"/>
      <c r="S196" s="35">
        <f t="shared" si="183"/>
        <v>267.01</v>
      </c>
      <c r="T196" s="77">
        <f t="shared" si="171"/>
        <v>267.01</v>
      </c>
      <c r="U196" s="35">
        <v>253.01</v>
      </c>
      <c r="V196" s="79">
        <v>14</v>
      </c>
      <c r="W196" s="35"/>
      <c r="X196" s="35"/>
      <c r="Y196" s="35">
        <f t="shared" si="202"/>
        <v>0</v>
      </c>
      <c r="Z196" s="35"/>
      <c r="AA196" s="35"/>
      <c r="AB196" s="35">
        <f t="shared" si="203"/>
        <v>0</v>
      </c>
      <c r="AC196" s="35"/>
      <c r="AD196" s="35"/>
    </row>
    <row r="197" s="1" customFormat="1" ht="40" customHeight="1" spans="1:30">
      <c r="A197" s="36"/>
      <c r="B197" s="37" t="s">
        <v>257</v>
      </c>
      <c r="C197" s="38"/>
      <c r="D197" s="38"/>
      <c r="E197" s="37"/>
      <c r="F197" s="35">
        <f t="shared" si="198"/>
        <v>452.65</v>
      </c>
      <c r="G197" s="35">
        <f t="shared" si="199"/>
        <v>452.65</v>
      </c>
      <c r="H197" s="35">
        <f t="shared" si="200"/>
        <v>0</v>
      </c>
      <c r="I197" s="35"/>
      <c r="J197" s="35"/>
      <c r="K197" s="35"/>
      <c r="L197" s="35"/>
      <c r="M197" s="35"/>
      <c r="N197" s="35"/>
      <c r="O197" s="35"/>
      <c r="P197" s="35">
        <f t="shared" si="201"/>
        <v>0</v>
      </c>
      <c r="Q197" s="35"/>
      <c r="R197" s="35"/>
      <c r="S197" s="35">
        <f t="shared" si="183"/>
        <v>452.65</v>
      </c>
      <c r="T197" s="77">
        <f t="shared" si="171"/>
        <v>452.65</v>
      </c>
      <c r="U197" s="35">
        <v>429.15</v>
      </c>
      <c r="V197" s="79">
        <v>23.5</v>
      </c>
      <c r="W197" s="35"/>
      <c r="X197" s="35"/>
      <c r="Y197" s="35">
        <f t="shared" si="202"/>
        <v>0</v>
      </c>
      <c r="Z197" s="35"/>
      <c r="AA197" s="35"/>
      <c r="AB197" s="35">
        <f t="shared" si="203"/>
        <v>0</v>
      </c>
      <c r="AC197" s="35"/>
      <c r="AD197" s="35"/>
    </row>
    <row r="198" s="1" customFormat="1" ht="40" customHeight="1" spans="1:30">
      <c r="A198" s="36"/>
      <c r="B198" s="37" t="s">
        <v>258</v>
      </c>
      <c r="C198" s="47"/>
      <c r="D198" s="47"/>
      <c r="E198" s="37"/>
      <c r="F198" s="35">
        <f t="shared" si="198"/>
        <v>239.39</v>
      </c>
      <c r="G198" s="35">
        <f t="shared" si="199"/>
        <v>239.39</v>
      </c>
      <c r="H198" s="35">
        <f t="shared" si="200"/>
        <v>0</v>
      </c>
      <c r="I198" s="35"/>
      <c r="J198" s="35"/>
      <c r="K198" s="35"/>
      <c r="L198" s="35"/>
      <c r="M198" s="35"/>
      <c r="N198" s="35"/>
      <c r="O198" s="35"/>
      <c r="P198" s="35">
        <f t="shared" si="201"/>
        <v>0</v>
      </c>
      <c r="Q198" s="35"/>
      <c r="R198" s="35"/>
      <c r="S198" s="35">
        <f t="shared" si="183"/>
        <v>239.39</v>
      </c>
      <c r="T198" s="77">
        <f t="shared" si="171"/>
        <v>239.39</v>
      </c>
      <c r="U198" s="35">
        <v>228.59</v>
      </c>
      <c r="V198" s="79">
        <v>10.8</v>
      </c>
      <c r="W198" s="35"/>
      <c r="X198" s="35"/>
      <c r="Y198" s="35">
        <f t="shared" si="202"/>
        <v>0</v>
      </c>
      <c r="Z198" s="35"/>
      <c r="AA198" s="35"/>
      <c r="AB198" s="35">
        <f t="shared" si="203"/>
        <v>0</v>
      </c>
      <c r="AC198" s="35"/>
      <c r="AD198" s="35"/>
    </row>
    <row r="199" s="1" customFormat="1" ht="40" customHeight="1" spans="1:30">
      <c r="A199" s="36"/>
      <c r="B199" s="37" t="s">
        <v>259</v>
      </c>
      <c r="C199" s="38"/>
      <c r="D199" s="38"/>
      <c r="E199" s="37"/>
      <c r="F199" s="35">
        <f t="shared" si="198"/>
        <v>118.74</v>
      </c>
      <c r="G199" s="35">
        <f t="shared" ref="G199:G222" si="204">S199-P199-H199</f>
        <v>118.74</v>
      </c>
      <c r="H199" s="35">
        <f t="shared" ref="H199:H222" si="205">SUM(I199:N199)</f>
        <v>0</v>
      </c>
      <c r="I199" s="35"/>
      <c r="J199" s="35"/>
      <c r="K199" s="35"/>
      <c r="L199" s="35"/>
      <c r="M199" s="35"/>
      <c r="N199" s="35"/>
      <c r="O199" s="35"/>
      <c r="P199" s="35">
        <f t="shared" ref="P199:P222" si="206">SUM(Q199:R199)</f>
        <v>0</v>
      </c>
      <c r="Q199" s="35"/>
      <c r="R199" s="35"/>
      <c r="S199" s="35">
        <f t="shared" ref="S199:S222" si="207">T199+Y199+AB199</f>
        <v>118.74</v>
      </c>
      <c r="T199" s="77">
        <f t="shared" si="171"/>
        <v>118.74</v>
      </c>
      <c r="U199" s="35">
        <v>109.74</v>
      </c>
      <c r="V199" s="79">
        <v>5</v>
      </c>
      <c r="W199" s="35">
        <v>4</v>
      </c>
      <c r="X199" s="35"/>
      <c r="Y199" s="35">
        <f t="shared" ref="Y199:Y222" si="208">SUM(Z199:AA199)</f>
        <v>0</v>
      </c>
      <c r="Z199" s="35"/>
      <c r="AA199" s="35"/>
      <c r="AB199" s="35">
        <f t="shared" si="203"/>
        <v>0</v>
      </c>
      <c r="AC199" s="35"/>
      <c r="AD199" s="35"/>
    </row>
    <row r="200" s="1" customFormat="1" ht="40" customHeight="1" spans="1:30">
      <c r="A200" s="36" t="s">
        <v>260</v>
      </c>
      <c r="B200" s="37" t="s">
        <v>24</v>
      </c>
      <c r="C200" s="38">
        <f t="shared" ref="C200:F200" si="209">SUM(C201:C208)</f>
        <v>0</v>
      </c>
      <c r="D200" s="38">
        <f t="shared" si="209"/>
        <v>0</v>
      </c>
      <c r="E200" s="37">
        <f t="shared" si="209"/>
        <v>0</v>
      </c>
      <c r="F200" s="40">
        <f t="shared" si="209"/>
        <v>617.96</v>
      </c>
      <c r="G200" s="35">
        <f t="shared" si="204"/>
        <v>587.96</v>
      </c>
      <c r="H200" s="35">
        <f t="shared" si="205"/>
        <v>30</v>
      </c>
      <c r="I200" s="40">
        <f t="shared" ref="I200:N200" si="210">SUM(I201:I208)</f>
        <v>20</v>
      </c>
      <c r="J200" s="40">
        <f t="shared" si="210"/>
        <v>0</v>
      </c>
      <c r="K200" s="40">
        <f t="shared" si="210"/>
        <v>0</v>
      </c>
      <c r="L200" s="40">
        <f t="shared" si="210"/>
        <v>10</v>
      </c>
      <c r="M200" s="40">
        <f t="shared" si="210"/>
        <v>0</v>
      </c>
      <c r="N200" s="40">
        <f t="shared" si="210"/>
        <v>0</v>
      </c>
      <c r="O200" s="40">
        <f t="shared" ref="O200" si="211">SUM(O201:O208)</f>
        <v>0</v>
      </c>
      <c r="P200" s="35">
        <f t="shared" si="206"/>
        <v>0</v>
      </c>
      <c r="Q200" s="40">
        <f t="shared" ref="Q200:X200" si="212">SUM(Q201:Q208)</f>
        <v>0</v>
      </c>
      <c r="R200" s="40">
        <f t="shared" si="212"/>
        <v>0</v>
      </c>
      <c r="S200" s="35">
        <f t="shared" si="207"/>
        <v>617.96</v>
      </c>
      <c r="T200" s="77">
        <f t="shared" si="171"/>
        <v>607.96</v>
      </c>
      <c r="U200" s="40">
        <f t="shared" si="212"/>
        <v>543.06</v>
      </c>
      <c r="V200" s="78">
        <f t="shared" si="212"/>
        <v>26.9</v>
      </c>
      <c r="W200" s="78">
        <f t="shared" si="212"/>
        <v>18</v>
      </c>
      <c r="X200" s="40">
        <f t="shared" si="212"/>
        <v>20</v>
      </c>
      <c r="Y200" s="35">
        <f t="shared" si="208"/>
        <v>10</v>
      </c>
      <c r="Z200" s="40">
        <f t="shared" ref="Z200:AD200" si="213">SUM(Z201:Z208)</f>
        <v>0</v>
      </c>
      <c r="AA200" s="40">
        <f t="shared" si="213"/>
        <v>10</v>
      </c>
      <c r="AB200" s="40">
        <f t="shared" si="213"/>
        <v>0</v>
      </c>
      <c r="AC200" s="40">
        <f t="shared" si="213"/>
        <v>0</v>
      </c>
      <c r="AD200" s="40">
        <f t="shared" si="213"/>
        <v>0</v>
      </c>
    </row>
    <row r="201" s="1" customFormat="1" ht="40" customHeight="1" spans="1:30">
      <c r="A201" s="41"/>
      <c r="B201" s="37" t="s">
        <v>261</v>
      </c>
      <c r="C201" s="47"/>
      <c r="D201" s="47"/>
      <c r="E201" s="37"/>
      <c r="F201" s="35">
        <f t="shared" ref="F201:F211" si="214">SUM(G201,H201,P201)</f>
        <v>143.37</v>
      </c>
      <c r="G201" s="35">
        <f t="shared" si="204"/>
        <v>133.37</v>
      </c>
      <c r="H201" s="35">
        <f t="shared" si="205"/>
        <v>10</v>
      </c>
      <c r="I201" s="35"/>
      <c r="J201" s="35"/>
      <c r="K201" s="35"/>
      <c r="L201" s="35">
        <v>10</v>
      </c>
      <c r="M201" s="35"/>
      <c r="N201" s="35"/>
      <c r="O201" s="35"/>
      <c r="P201" s="35">
        <f t="shared" si="206"/>
        <v>0</v>
      </c>
      <c r="Q201" s="35"/>
      <c r="R201" s="35"/>
      <c r="S201" s="35">
        <f t="shared" si="207"/>
        <v>143.37</v>
      </c>
      <c r="T201" s="77">
        <f t="shared" si="171"/>
        <v>143.37</v>
      </c>
      <c r="U201" s="35">
        <v>129.77</v>
      </c>
      <c r="V201" s="79">
        <v>3.6</v>
      </c>
      <c r="W201" s="35"/>
      <c r="X201" s="35">
        <v>10</v>
      </c>
      <c r="Y201" s="35">
        <f t="shared" si="208"/>
        <v>0</v>
      </c>
      <c r="Z201" s="35"/>
      <c r="AA201" s="35"/>
      <c r="AB201" s="35">
        <f t="shared" ref="AB201:AB211" si="215">SUM(AC201:AD201)</f>
        <v>0</v>
      </c>
      <c r="AC201" s="35"/>
      <c r="AD201" s="35"/>
    </row>
    <row r="202" s="1" customFormat="1" ht="40" customHeight="1" spans="1:30">
      <c r="A202" s="41"/>
      <c r="B202" s="37" t="s">
        <v>262</v>
      </c>
      <c r="C202" s="47"/>
      <c r="D202" s="47"/>
      <c r="E202" s="37"/>
      <c r="F202" s="35">
        <f t="shared" si="214"/>
        <v>143.07</v>
      </c>
      <c r="G202" s="35">
        <f t="shared" si="204"/>
        <v>143.07</v>
      </c>
      <c r="H202" s="35">
        <f t="shared" si="205"/>
        <v>0</v>
      </c>
      <c r="I202" s="35"/>
      <c r="J202" s="35"/>
      <c r="K202" s="35"/>
      <c r="L202" s="35"/>
      <c r="M202" s="35"/>
      <c r="N202" s="35"/>
      <c r="O202" s="35"/>
      <c r="P202" s="35">
        <f t="shared" si="206"/>
        <v>0</v>
      </c>
      <c r="Q202" s="35"/>
      <c r="R202" s="35"/>
      <c r="S202" s="35">
        <f t="shared" si="207"/>
        <v>143.07</v>
      </c>
      <c r="T202" s="77">
        <f t="shared" si="171"/>
        <v>143.07</v>
      </c>
      <c r="U202" s="35">
        <v>117.07</v>
      </c>
      <c r="V202" s="79">
        <v>8</v>
      </c>
      <c r="W202" s="35">
        <v>18</v>
      </c>
      <c r="X202" s="35"/>
      <c r="Y202" s="35">
        <f t="shared" si="208"/>
        <v>0</v>
      </c>
      <c r="Z202" s="35"/>
      <c r="AA202" s="35"/>
      <c r="AB202" s="35">
        <f t="shared" si="215"/>
        <v>0</v>
      </c>
      <c r="AC202" s="35"/>
      <c r="AD202" s="35"/>
    </row>
    <row r="203" s="1" customFormat="1" ht="40" customHeight="1" spans="1:30">
      <c r="A203" s="41"/>
      <c r="B203" s="37" t="s">
        <v>263</v>
      </c>
      <c r="C203" s="47"/>
      <c r="D203" s="47"/>
      <c r="E203" s="37"/>
      <c r="F203" s="35">
        <f t="shared" si="214"/>
        <v>89.78</v>
      </c>
      <c r="G203" s="35">
        <f t="shared" si="204"/>
        <v>89.78</v>
      </c>
      <c r="H203" s="35">
        <f t="shared" si="205"/>
        <v>0</v>
      </c>
      <c r="I203" s="35"/>
      <c r="J203" s="35"/>
      <c r="K203" s="35"/>
      <c r="L203" s="35"/>
      <c r="M203" s="35"/>
      <c r="N203" s="35"/>
      <c r="O203" s="35"/>
      <c r="P203" s="35">
        <f t="shared" si="206"/>
        <v>0</v>
      </c>
      <c r="Q203" s="35"/>
      <c r="R203" s="35"/>
      <c r="S203" s="35">
        <f t="shared" si="207"/>
        <v>89.78</v>
      </c>
      <c r="T203" s="77">
        <f t="shared" si="171"/>
        <v>89.78</v>
      </c>
      <c r="U203" s="35">
        <v>84.78</v>
      </c>
      <c r="V203" s="79">
        <v>5</v>
      </c>
      <c r="W203" s="35"/>
      <c r="X203" s="35"/>
      <c r="Y203" s="35">
        <f t="shared" si="208"/>
        <v>0</v>
      </c>
      <c r="Z203" s="35"/>
      <c r="AA203" s="35"/>
      <c r="AB203" s="35">
        <f t="shared" si="215"/>
        <v>0</v>
      </c>
      <c r="AC203" s="35"/>
      <c r="AD203" s="35"/>
    </row>
    <row r="204" s="1" customFormat="1" ht="40" customHeight="1" spans="1:30">
      <c r="A204" s="41"/>
      <c r="B204" s="37" t="s">
        <v>264</v>
      </c>
      <c r="C204" s="38"/>
      <c r="D204" s="38"/>
      <c r="E204" s="37"/>
      <c r="F204" s="35">
        <f t="shared" si="214"/>
        <v>75.3</v>
      </c>
      <c r="G204" s="35">
        <f t="shared" si="204"/>
        <v>75.3</v>
      </c>
      <c r="H204" s="35">
        <f t="shared" si="205"/>
        <v>0</v>
      </c>
      <c r="I204" s="35"/>
      <c r="J204" s="35"/>
      <c r="K204" s="35"/>
      <c r="L204" s="35"/>
      <c r="M204" s="35"/>
      <c r="N204" s="35"/>
      <c r="O204" s="35"/>
      <c r="P204" s="35">
        <f t="shared" si="206"/>
        <v>0</v>
      </c>
      <c r="Q204" s="35"/>
      <c r="R204" s="35"/>
      <c r="S204" s="35">
        <f t="shared" si="207"/>
        <v>75.3</v>
      </c>
      <c r="T204" s="77">
        <f t="shared" si="171"/>
        <v>75.3</v>
      </c>
      <c r="U204" s="35">
        <v>72.6</v>
      </c>
      <c r="V204" s="79">
        <v>2.7</v>
      </c>
      <c r="W204" s="35"/>
      <c r="X204" s="35"/>
      <c r="Y204" s="35">
        <f t="shared" si="208"/>
        <v>0</v>
      </c>
      <c r="Z204" s="35"/>
      <c r="AA204" s="35"/>
      <c r="AB204" s="35">
        <f t="shared" si="215"/>
        <v>0</v>
      </c>
      <c r="AC204" s="35"/>
      <c r="AD204" s="35"/>
    </row>
    <row r="205" s="1" customFormat="1" ht="40" customHeight="1" spans="1:30">
      <c r="A205" s="41"/>
      <c r="B205" s="37" t="s">
        <v>265</v>
      </c>
      <c r="C205" s="47"/>
      <c r="D205" s="47"/>
      <c r="E205" s="37"/>
      <c r="F205" s="35">
        <f t="shared" si="214"/>
        <v>25.93</v>
      </c>
      <c r="G205" s="35">
        <f t="shared" si="204"/>
        <v>25.93</v>
      </c>
      <c r="H205" s="35">
        <f t="shared" si="205"/>
        <v>0</v>
      </c>
      <c r="I205" s="35"/>
      <c r="J205" s="35"/>
      <c r="K205" s="35"/>
      <c r="L205" s="35"/>
      <c r="M205" s="35"/>
      <c r="N205" s="35"/>
      <c r="O205" s="35"/>
      <c r="P205" s="35">
        <f t="shared" si="206"/>
        <v>0</v>
      </c>
      <c r="Q205" s="35"/>
      <c r="R205" s="35"/>
      <c r="S205" s="35">
        <f t="shared" si="207"/>
        <v>25.93</v>
      </c>
      <c r="T205" s="77">
        <f t="shared" si="171"/>
        <v>25.93</v>
      </c>
      <c r="U205" s="35">
        <v>24.73</v>
      </c>
      <c r="V205" s="79">
        <v>1.2</v>
      </c>
      <c r="W205" s="35"/>
      <c r="X205" s="35"/>
      <c r="Y205" s="35">
        <f t="shared" si="208"/>
        <v>0</v>
      </c>
      <c r="Z205" s="35"/>
      <c r="AA205" s="35"/>
      <c r="AB205" s="35">
        <f t="shared" si="215"/>
        <v>0</v>
      </c>
      <c r="AC205" s="35"/>
      <c r="AD205" s="35"/>
    </row>
    <row r="206" s="1" customFormat="1" ht="40" customHeight="1" spans="1:30">
      <c r="A206" s="41"/>
      <c r="B206" s="37" t="s">
        <v>266</v>
      </c>
      <c r="C206" s="47"/>
      <c r="D206" s="47"/>
      <c r="E206" s="37"/>
      <c r="F206" s="35">
        <f t="shared" si="214"/>
        <v>28.41</v>
      </c>
      <c r="G206" s="35">
        <f t="shared" si="204"/>
        <v>28.41</v>
      </c>
      <c r="H206" s="35">
        <f t="shared" si="205"/>
        <v>0</v>
      </c>
      <c r="I206" s="35"/>
      <c r="J206" s="35"/>
      <c r="K206" s="35"/>
      <c r="L206" s="35"/>
      <c r="M206" s="35"/>
      <c r="N206" s="35"/>
      <c r="O206" s="35"/>
      <c r="P206" s="35">
        <f t="shared" si="206"/>
        <v>0</v>
      </c>
      <c r="Q206" s="35"/>
      <c r="R206" s="35"/>
      <c r="S206" s="35">
        <f t="shared" si="207"/>
        <v>28.41</v>
      </c>
      <c r="T206" s="77">
        <f t="shared" si="171"/>
        <v>28.41</v>
      </c>
      <c r="U206" s="35">
        <v>27.21</v>
      </c>
      <c r="V206" s="79">
        <v>1.2</v>
      </c>
      <c r="W206" s="35"/>
      <c r="X206" s="35"/>
      <c r="Y206" s="35">
        <f t="shared" si="208"/>
        <v>0</v>
      </c>
      <c r="Z206" s="35"/>
      <c r="AA206" s="35"/>
      <c r="AB206" s="35">
        <f t="shared" si="215"/>
        <v>0</v>
      </c>
      <c r="AC206" s="35"/>
      <c r="AD206" s="35"/>
    </row>
    <row r="207" s="1" customFormat="1" ht="40" customHeight="1" spans="1:30">
      <c r="A207" s="41"/>
      <c r="B207" s="37" t="s">
        <v>267</v>
      </c>
      <c r="C207" s="38"/>
      <c r="D207" s="38"/>
      <c r="E207" s="37"/>
      <c r="F207" s="35">
        <f t="shared" si="214"/>
        <v>17.52</v>
      </c>
      <c r="G207" s="35">
        <f t="shared" si="204"/>
        <v>17.52</v>
      </c>
      <c r="H207" s="35">
        <f t="shared" si="205"/>
        <v>0</v>
      </c>
      <c r="I207" s="35"/>
      <c r="J207" s="35"/>
      <c r="K207" s="35"/>
      <c r="L207" s="35"/>
      <c r="M207" s="35"/>
      <c r="N207" s="35"/>
      <c r="O207" s="35"/>
      <c r="P207" s="35">
        <f t="shared" si="206"/>
        <v>0</v>
      </c>
      <c r="Q207" s="35"/>
      <c r="R207" s="35"/>
      <c r="S207" s="35">
        <f t="shared" si="207"/>
        <v>17.52</v>
      </c>
      <c r="T207" s="77">
        <f t="shared" si="171"/>
        <v>17.52</v>
      </c>
      <c r="U207" s="35">
        <v>16.32</v>
      </c>
      <c r="V207" s="79">
        <v>1.2</v>
      </c>
      <c r="W207" s="35"/>
      <c r="X207" s="35"/>
      <c r="Y207" s="35">
        <f t="shared" si="208"/>
        <v>0</v>
      </c>
      <c r="Z207" s="35"/>
      <c r="AA207" s="35"/>
      <c r="AB207" s="35">
        <f t="shared" si="215"/>
        <v>0</v>
      </c>
      <c r="AC207" s="35"/>
      <c r="AD207" s="35"/>
    </row>
    <row r="208" s="1" customFormat="1" ht="40" customHeight="1" spans="1:30">
      <c r="A208" s="41"/>
      <c r="B208" s="37" t="s">
        <v>268</v>
      </c>
      <c r="C208" s="47"/>
      <c r="D208" s="47"/>
      <c r="E208" s="37"/>
      <c r="F208" s="35">
        <f t="shared" si="214"/>
        <v>94.58</v>
      </c>
      <c r="G208" s="35">
        <f t="shared" si="204"/>
        <v>74.58</v>
      </c>
      <c r="H208" s="35">
        <f t="shared" si="205"/>
        <v>20</v>
      </c>
      <c r="I208" s="35">
        <v>20</v>
      </c>
      <c r="J208" s="35"/>
      <c r="K208" s="35"/>
      <c r="L208" s="35"/>
      <c r="M208" s="35"/>
      <c r="N208" s="35"/>
      <c r="O208" s="35"/>
      <c r="P208" s="35">
        <f t="shared" si="206"/>
        <v>0</v>
      </c>
      <c r="Q208" s="35"/>
      <c r="R208" s="35"/>
      <c r="S208" s="35">
        <f t="shared" si="207"/>
        <v>94.58</v>
      </c>
      <c r="T208" s="77">
        <f t="shared" si="171"/>
        <v>84.58</v>
      </c>
      <c r="U208" s="35">
        <v>70.58</v>
      </c>
      <c r="V208" s="79">
        <v>4</v>
      </c>
      <c r="W208" s="35"/>
      <c r="X208" s="35">
        <v>10</v>
      </c>
      <c r="Y208" s="35">
        <f t="shared" si="208"/>
        <v>10</v>
      </c>
      <c r="Z208" s="35"/>
      <c r="AA208" s="35">
        <v>10</v>
      </c>
      <c r="AB208" s="35">
        <f t="shared" si="215"/>
        <v>0</v>
      </c>
      <c r="AC208" s="35"/>
      <c r="AD208" s="35"/>
    </row>
    <row r="209" s="1" customFormat="1" ht="40" customHeight="1" spans="1:30">
      <c r="A209" s="36" t="s">
        <v>269</v>
      </c>
      <c r="B209" s="37" t="s">
        <v>270</v>
      </c>
      <c r="C209" s="47"/>
      <c r="D209" s="47"/>
      <c r="E209" s="37"/>
      <c r="F209" s="35">
        <f t="shared" si="214"/>
        <v>204.43</v>
      </c>
      <c r="G209" s="35">
        <f t="shared" si="204"/>
        <v>204.43</v>
      </c>
      <c r="H209" s="35">
        <f t="shared" si="205"/>
        <v>0</v>
      </c>
      <c r="I209" s="35"/>
      <c r="J209" s="35"/>
      <c r="K209" s="35"/>
      <c r="L209" s="35"/>
      <c r="M209" s="35"/>
      <c r="N209" s="35"/>
      <c r="O209" s="35"/>
      <c r="P209" s="35">
        <f t="shared" si="206"/>
        <v>0</v>
      </c>
      <c r="Q209" s="35"/>
      <c r="R209" s="35"/>
      <c r="S209" s="35">
        <f t="shared" si="207"/>
        <v>204.43</v>
      </c>
      <c r="T209" s="77">
        <f t="shared" si="171"/>
        <v>204.43</v>
      </c>
      <c r="U209" s="35">
        <v>187.63</v>
      </c>
      <c r="V209" s="79">
        <v>13.3</v>
      </c>
      <c r="W209" s="35">
        <v>3.5</v>
      </c>
      <c r="X209" s="35"/>
      <c r="Y209" s="35">
        <f t="shared" si="208"/>
        <v>0</v>
      </c>
      <c r="Z209" s="35"/>
      <c r="AA209" s="35"/>
      <c r="AB209" s="35">
        <f t="shared" si="215"/>
        <v>0</v>
      </c>
      <c r="AC209" s="35"/>
      <c r="AD209" s="35"/>
    </row>
    <row r="210" s="1" customFormat="1" ht="40" customHeight="1" spans="1:30">
      <c r="A210" s="36"/>
      <c r="B210" s="37" t="s">
        <v>271</v>
      </c>
      <c r="C210" s="47"/>
      <c r="D210" s="47"/>
      <c r="E210" s="37"/>
      <c r="F210" s="35">
        <f t="shared" si="214"/>
        <v>116.44</v>
      </c>
      <c r="G210" s="35">
        <f t="shared" si="204"/>
        <v>116.44</v>
      </c>
      <c r="H210" s="35">
        <f t="shared" si="205"/>
        <v>0</v>
      </c>
      <c r="I210" s="35"/>
      <c r="J210" s="35"/>
      <c r="K210" s="35"/>
      <c r="L210" s="35"/>
      <c r="M210" s="35"/>
      <c r="N210" s="35"/>
      <c r="O210" s="35"/>
      <c r="P210" s="35">
        <f t="shared" si="206"/>
        <v>0</v>
      </c>
      <c r="Q210" s="35"/>
      <c r="R210" s="35"/>
      <c r="S210" s="35">
        <f t="shared" si="207"/>
        <v>116.44</v>
      </c>
      <c r="T210" s="77">
        <f t="shared" si="171"/>
        <v>116.44</v>
      </c>
      <c r="U210" s="35">
        <v>98.04</v>
      </c>
      <c r="V210" s="79">
        <v>8.4</v>
      </c>
      <c r="W210" s="35">
        <v>10</v>
      </c>
      <c r="X210" s="35"/>
      <c r="Y210" s="35">
        <f t="shared" si="208"/>
        <v>0</v>
      </c>
      <c r="Z210" s="35"/>
      <c r="AA210" s="35"/>
      <c r="AB210" s="35">
        <f t="shared" si="215"/>
        <v>0</v>
      </c>
      <c r="AC210" s="35"/>
      <c r="AD210" s="35"/>
    </row>
    <row r="211" s="1" customFormat="1" ht="40" customHeight="1" spans="1:30">
      <c r="A211" s="36"/>
      <c r="B211" s="37" t="s">
        <v>272</v>
      </c>
      <c r="C211" s="47"/>
      <c r="D211" s="47"/>
      <c r="E211" s="37"/>
      <c r="F211" s="35">
        <f t="shared" si="214"/>
        <v>138.33</v>
      </c>
      <c r="G211" s="35">
        <f t="shared" si="204"/>
        <v>138.33</v>
      </c>
      <c r="H211" s="35">
        <f t="shared" si="205"/>
        <v>0</v>
      </c>
      <c r="I211" s="35"/>
      <c r="J211" s="35"/>
      <c r="K211" s="35"/>
      <c r="L211" s="35"/>
      <c r="M211" s="35"/>
      <c r="N211" s="35"/>
      <c r="O211" s="35"/>
      <c r="P211" s="35">
        <f t="shared" si="206"/>
        <v>0</v>
      </c>
      <c r="Q211" s="35"/>
      <c r="R211" s="35"/>
      <c r="S211" s="35">
        <f t="shared" si="207"/>
        <v>138.33</v>
      </c>
      <c r="T211" s="77">
        <f t="shared" si="171"/>
        <v>138.33</v>
      </c>
      <c r="U211" s="35">
        <v>128.33</v>
      </c>
      <c r="V211" s="79">
        <v>10</v>
      </c>
      <c r="W211" s="35"/>
      <c r="X211" s="35"/>
      <c r="Y211" s="35">
        <f t="shared" si="208"/>
        <v>0</v>
      </c>
      <c r="Z211" s="35"/>
      <c r="AA211" s="35"/>
      <c r="AB211" s="35">
        <f t="shared" si="215"/>
        <v>0</v>
      </c>
      <c r="AC211" s="35"/>
      <c r="AD211" s="35"/>
    </row>
    <row r="212" s="1" customFormat="1" ht="40" customHeight="1" spans="1:30">
      <c r="A212" s="83" t="s">
        <v>273</v>
      </c>
      <c r="B212" s="108"/>
      <c r="C212" s="33">
        <f t="shared" ref="C212:F212" si="216">SUM(C213:C216)</f>
        <v>0</v>
      </c>
      <c r="D212" s="33">
        <f t="shared" si="216"/>
        <v>0</v>
      </c>
      <c r="E212" s="34">
        <f t="shared" si="216"/>
        <v>0</v>
      </c>
      <c r="F212" s="35">
        <f t="shared" si="216"/>
        <v>958.51</v>
      </c>
      <c r="G212" s="35">
        <f t="shared" si="204"/>
        <v>935.51</v>
      </c>
      <c r="H212" s="35">
        <f t="shared" si="205"/>
        <v>23</v>
      </c>
      <c r="I212" s="35">
        <f t="shared" ref="I212:N212" si="217">SUM(I213:I216)</f>
        <v>0</v>
      </c>
      <c r="J212" s="35">
        <f t="shared" si="217"/>
        <v>0</v>
      </c>
      <c r="K212" s="35">
        <f t="shared" si="217"/>
        <v>0</v>
      </c>
      <c r="L212" s="35">
        <f t="shared" si="217"/>
        <v>23</v>
      </c>
      <c r="M212" s="35">
        <f t="shared" si="217"/>
        <v>0</v>
      </c>
      <c r="N212" s="35">
        <f t="shared" si="217"/>
        <v>0</v>
      </c>
      <c r="O212" s="35">
        <f t="shared" ref="O212" si="218">SUM(O213:O216)</f>
        <v>0</v>
      </c>
      <c r="P212" s="35">
        <f t="shared" si="206"/>
        <v>0</v>
      </c>
      <c r="Q212" s="35">
        <f t="shared" ref="Q212:X212" si="219">SUM(Q213:Q216)</f>
        <v>0</v>
      </c>
      <c r="R212" s="35">
        <f t="shared" si="219"/>
        <v>0</v>
      </c>
      <c r="S212" s="35">
        <f t="shared" si="207"/>
        <v>958.51</v>
      </c>
      <c r="T212" s="77">
        <f t="shared" si="171"/>
        <v>948.51</v>
      </c>
      <c r="U212" s="35">
        <f t="shared" si="219"/>
        <v>246.97</v>
      </c>
      <c r="V212" s="79">
        <f t="shared" si="219"/>
        <v>17.2</v>
      </c>
      <c r="W212" s="79">
        <f t="shared" si="219"/>
        <v>671.34</v>
      </c>
      <c r="X212" s="35">
        <f t="shared" si="219"/>
        <v>13</v>
      </c>
      <c r="Y212" s="35">
        <f t="shared" si="208"/>
        <v>10</v>
      </c>
      <c r="Z212" s="35">
        <f t="shared" ref="Z212:AD212" si="220">SUM(Z213:Z216)</f>
        <v>0</v>
      </c>
      <c r="AA212" s="35">
        <f t="shared" si="220"/>
        <v>10</v>
      </c>
      <c r="AB212" s="35">
        <f t="shared" si="220"/>
        <v>0</v>
      </c>
      <c r="AC212" s="35">
        <f t="shared" si="220"/>
        <v>0</v>
      </c>
      <c r="AD212" s="35">
        <f t="shared" si="220"/>
        <v>0</v>
      </c>
    </row>
    <row r="213" s="1" customFormat="1" ht="40" customHeight="1" spans="1:30">
      <c r="A213" s="36" t="s">
        <v>274</v>
      </c>
      <c r="B213" s="37" t="s">
        <v>275</v>
      </c>
      <c r="C213" s="47"/>
      <c r="D213" s="47"/>
      <c r="E213" s="37"/>
      <c r="F213" s="35">
        <f t="shared" ref="F213:F216" si="221">SUM(G213,H213,P213)</f>
        <v>149.9</v>
      </c>
      <c r="G213" s="35">
        <f t="shared" si="204"/>
        <v>149.9</v>
      </c>
      <c r="H213" s="35">
        <f t="shared" si="205"/>
        <v>0</v>
      </c>
      <c r="I213" s="35"/>
      <c r="J213" s="35"/>
      <c r="K213" s="35"/>
      <c r="L213" s="35"/>
      <c r="M213" s="35"/>
      <c r="N213" s="35"/>
      <c r="O213" s="35"/>
      <c r="P213" s="35">
        <f t="shared" si="206"/>
        <v>0</v>
      </c>
      <c r="Q213" s="35"/>
      <c r="R213" s="35"/>
      <c r="S213" s="35">
        <f t="shared" si="207"/>
        <v>149.9</v>
      </c>
      <c r="T213" s="77">
        <f t="shared" si="171"/>
        <v>149.9</v>
      </c>
      <c r="U213" s="35">
        <v>139</v>
      </c>
      <c r="V213" s="79">
        <v>10.9</v>
      </c>
      <c r="W213" s="35"/>
      <c r="X213" s="35"/>
      <c r="Y213" s="35">
        <f t="shared" si="208"/>
        <v>0</v>
      </c>
      <c r="Z213" s="35"/>
      <c r="AA213" s="35"/>
      <c r="AB213" s="35">
        <f t="shared" ref="AB213:AB216" si="222">SUM(AC213:AD213)</f>
        <v>0</v>
      </c>
      <c r="AC213" s="35"/>
      <c r="AD213" s="35"/>
    </row>
    <row r="214" s="1" customFormat="1" ht="40" customHeight="1" spans="1:30">
      <c r="A214" s="109" t="s">
        <v>276</v>
      </c>
      <c r="B214" s="110" t="s">
        <v>277</v>
      </c>
      <c r="C214" s="38"/>
      <c r="D214" s="38"/>
      <c r="E214" s="37"/>
      <c r="F214" s="35">
        <f t="shared" si="221"/>
        <v>512.33</v>
      </c>
      <c r="G214" s="35">
        <f t="shared" si="204"/>
        <v>509.33</v>
      </c>
      <c r="H214" s="35">
        <f t="shared" si="205"/>
        <v>3</v>
      </c>
      <c r="I214" s="35"/>
      <c r="J214" s="35"/>
      <c r="K214" s="35"/>
      <c r="L214" s="35">
        <v>3</v>
      </c>
      <c r="M214" s="35"/>
      <c r="N214" s="35"/>
      <c r="O214" s="35"/>
      <c r="P214" s="35">
        <f t="shared" si="206"/>
        <v>0</v>
      </c>
      <c r="Q214" s="35"/>
      <c r="R214" s="35"/>
      <c r="S214" s="35">
        <f t="shared" si="207"/>
        <v>512.33</v>
      </c>
      <c r="T214" s="77">
        <f t="shared" ref="T214:T222" si="223">SUM(U214:X214)</f>
        <v>512.33</v>
      </c>
      <c r="U214" s="35">
        <v>10.99</v>
      </c>
      <c r="V214" s="79"/>
      <c r="W214" s="35">
        <v>498.34</v>
      </c>
      <c r="X214" s="35">
        <v>3</v>
      </c>
      <c r="Y214" s="35">
        <f t="shared" si="208"/>
        <v>0</v>
      </c>
      <c r="Z214" s="35"/>
      <c r="AA214" s="35"/>
      <c r="AB214" s="35">
        <f t="shared" si="222"/>
        <v>0</v>
      </c>
      <c r="AC214" s="35"/>
      <c r="AD214" s="35"/>
    </row>
    <row r="215" s="1" customFormat="1" ht="40" customHeight="1" spans="1:30">
      <c r="A215" s="109"/>
      <c r="B215" s="110" t="s">
        <v>278</v>
      </c>
      <c r="C215" s="38"/>
      <c r="D215" s="38"/>
      <c r="E215" s="37"/>
      <c r="F215" s="35">
        <f t="shared" si="221"/>
        <v>203.33</v>
      </c>
      <c r="G215" s="35">
        <f t="shared" si="204"/>
        <v>183.33</v>
      </c>
      <c r="H215" s="35">
        <f t="shared" si="205"/>
        <v>20</v>
      </c>
      <c r="I215" s="35"/>
      <c r="J215" s="35"/>
      <c r="K215" s="35"/>
      <c r="L215" s="35">
        <v>20</v>
      </c>
      <c r="M215" s="35"/>
      <c r="N215" s="35"/>
      <c r="O215" s="35"/>
      <c r="P215" s="35">
        <f t="shared" si="206"/>
        <v>0</v>
      </c>
      <c r="Q215" s="35"/>
      <c r="R215" s="35"/>
      <c r="S215" s="35">
        <f t="shared" si="207"/>
        <v>203.33</v>
      </c>
      <c r="T215" s="77">
        <f t="shared" si="223"/>
        <v>193.33</v>
      </c>
      <c r="U215" s="35">
        <v>10.33</v>
      </c>
      <c r="V215" s="79"/>
      <c r="W215" s="35">
        <v>173</v>
      </c>
      <c r="X215" s="35">
        <v>10</v>
      </c>
      <c r="Y215" s="35">
        <f t="shared" si="208"/>
        <v>10</v>
      </c>
      <c r="Z215" s="35"/>
      <c r="AA215" s="35">
        <v>10</v>
      </c>
      <c r="AB215" s="35">
        <f t="shared" si="222"/>
        <v>0</v>
      </c>
      <c r="AC215" s="35"/>
      <c r="AD215" s="35"/>
    </row>
    <row r="216" s="1" customFormat="1" ht="40" customHeight="1" spans="1:30">
      <c r="A216" s="41"/>
      <c r="B216" s="37" t="s">
        <v>279</v>
      </c>
      <c r="C216" s="38"/>
      <c r="D216" s="38"/>
      <c r="E216" s="37"/>
      <c r="F216" s="35">
        <f t="shared" si="221"/>
        <v>92.95</v>
      </c>
      <c r="G216" s="35">
        <f t="shared" si="204"/>
        <v>92.95</v>
      </c>
      <c r="H216" s="35">
        <f t="shared" si="205"/>
        <v>0</v>
      </c>
      <c r="I216" s="35"/>
      <c r="J216" s="35"/>
      <c r="K216" s="35"/>
      <c r="L216" s="35"/>
      <c r="M216" s="35"/>
      <c r="N216" s="35"/>
      <c r="O216" s="35"/>
      <c r="P216" s="35">
        <f t="shared" si="206"/>
        <v>0</v>
      </c>
      <c r="Q216" s="35"/>
      <c r="R216" s="35"/>
      <c r="S216" s="35">
        <f t="shared" si="207"/>
        <v>92.95</v>
      </c>
      <c r="T216" s="77">
        <f t="shared" si="223"/>
        <v>92.95</v>
      </c>
      <c r="U216" s="35">
        <v>86.65</v>
      </c>
      <c r="V216" s="79">
        <v>6.3</v>
      </c>
      <c r="W216" s="35"/>
      <c r="X216" s="35"/>
      <c r="Y216" s="35">
        <f t="shared" si="208"/>
        <v>0</v>
      </c>
      <c r="Z216" s="35"/>
      <c r="AA216" s="35"/>
      <c r="AB216" s="35">
        <f t="shared" si="222"/>
        <v>0</v>
      </c>
      <c r="AC216" s="35"/>
      <c r="AD216" s="35"/>
    </row>
    <row r="217" s="1" customFormat="1" ht="40" customHeight="1" spans="1:30">
      <c r="A217" s="83" t="s">
        <v>280</v>
      </c>
      <c r="B217" s="108"/>
      <c r="C217" s="33">
        <f t="shared" ref="C217:E217" si="224">SUM(C218:C218)</f>
        <v>0</v>
      </c>
      <c r="D217" s="33">
        <f t="shared" si="224"/>
        <v>0</v>
      </c>
      <c r="E217" s="34">
        <f t="shared" si="224"/>
        <v>0</v>
      </c>
      <c r="F217" s="35">
        <f>SUM(F218:F220)</f>
        <v>93.56</v>
      </c>
      <c r="G217" s="35">
        <f t="shared" si="204"/>
        <v>88.56</v>
      </c>
      <c r="H217" s="35">
        <f t="shared" si="205"/>
        <v>5</v>
      </c>
      <c r="I217" s="35">
        <f t="shared" ref="I217:O217" si="225">SUM(I218:I218)</f>
        <v>0</v>
      </c>
      <c r="J217" s="35">
        <f t="shared" si="225"/>
        <v>0</v>
      </c>
      <c r="K217" s="35">
        <f t="shared" si="225"/>
        <v>5</v>
      </c>
      <c r="L217" s="35">
        <f t="shared" si="225"/>
        <v>0</v>
      </c>
      <c r="M217" s="35">
        <f t="shared" si="225"/>
        <v>0</v>
      </c>
      <c r="N217" s="35">
        <f t="shared" si="225"/>
        <v>0</v>
      </c>
      <c r="O217" s="35">
        <f t="shared" si="225"/>
        <v>0</v>
      </c>
      <c r="P217" s="35">
        <f t="shared" si="206"/>
        <v>0</v>
      </c>
      <c r="Q217" s="35">
        <f t="shared" ref="Q217:X217" si="226">SUM(Q218:Q218)</f>
        <v>0</v>
      </c>
      <c r="R217" s="35">
        <f t="shared" si="226"/>
        <v>0</v>
      </c>
      <c r="S217" s="35">
        <f t="shared" si="207"/>
        <v>93.56</v>
      </c>
      <c r="T217" s="77">
        <f t="shared" si="223"/>
        <v>93.56</v>
      </c>
      <c r="U217" s="35">
        <f t="shared" si="226"/>
        <v>81.96</v>
      </c>
      <c r="V217" s="79">
        <f>V218+V219+V220</f>
        <v>5.6</v>
      </c>
      <c r="W217" s="79">
        <f>W218+W219+W220</f>
        <v>1</v>
      </c>
      <c r="X217" s="35">
        <f t="shared" si="226"/>
        <v>5</v>
      </c>
      <c r="Y217" s="35">
        <f t="shared" si="208"/>
        <v>0</v>
      </c>
      <c r="Z217" s="35">
        <f t="shared" ref="Z217:AD217" si="227">SUM(Z218:Z218)</f>
        <v>0</v>
      </c>
      <c r="AA217" s="35">
        <f t="shared" si="227"/>
        <v>0</v>
      </c>
      <c r="AB217" s="35">
        <f t="shared" si="227"/>
        <v>0</v>
      </c>
      <c r="AC217" s="35">
        <f t="shared" si="227"/>
        <v>0</v>
      </c>
      <c r="AD217" s="35">
        <f t="shared" si="227"/>
        <v>0</v>
      </c>
    </row>
    <row r="218" s="2" customFormat="1" ht="40" customHeight="1" spans="1:30">
      <c r="A218" s="46" t="s">
        <v>281</v>
      </c>
      <c r="B218" s="43" t="s">
        <v>282</v>
      </c>
      <c r="C218" s="44"/>
      <c r="D218" s="44"/>
      <c r="E218" s="43"/>
      <c r="F218" s="45">
        <f t="shared" ref="F218:F220" si="228">SUM(G218,H218,P218)</f>
        <v>92.56</v>
      </c>
      <c r="G218" s="45">
        <f t="shared" si="204"/>
        <v>87.56</v>
      </c>
      <c r="H218" s="45">
        <f t="shared" si="205"/>
        <v>5</v>
      </c>
      <c r="I218" s="45"/>
      <c r="J218" s="45"/>
      <c r="K218" s="45">
        <v>5</v>
      </c>
      <c r="L218" s="45"/>
      <c r="M218" s="45"/>
      <c r="N218" s="45"/>
      <c r="O218" s="45"/>
      <c r="P218" s="45">
        <f t="shared" si="206"/>
        <v>0</v>
      </c>
      <c r="Q218" s="45"/>
      <c r="R218" s="45"/>
      <c r="S218" s="45">
        <f t="shared" si="207"/>
        <v>92.56</v>
      </c>
      <c r="T218" s="76">
        <f t="shared" si="223"/>
        <v>92.56</v>
      </c>
      <c r="U218" s="45">
        <v>81.96</v>
      </c>
      <c r="V218" s="75">
        <v>5.6</v>
      </c>
      <c r="W218" s="45"/>
      <c r="X218" s="45">
        <v>5</v>
      </c>
      <c r="Y218" s="45">
        <f t="shared" si="208"/>
        <v>0</v>
      </c>
      <c r="Z218" s="45"/>
      <c r="AA218" s="45"/>
      <c r="AB218" s="45">
        <f t="shared" ref="AB218:AB222" si="229">SUM(AC218:AD218)</f>
        <v>0</v>
      </c>
      <c r="AC218" s="45"/>
      <c r="AD218" s="45"/>
    </row>
    <row r="219" s="2" customFormat="1" ht="40" customHeight="1" spans="1:30">
      <c r="A219" s="46"/>
      <c r="B219" s="43" t="s">
        <v>283</v>
      </c>
      <c r="C219" s="44"/>
      <c r="D219" s="44"/>
      <c r="E219" s="43"/>
      <c r="F219" s="45">
        <f t="shared" si="228"/>
        <v>1</v>
      </c>
      <c r="G219" s="45">
        <f t="shared" si="204"/>
        <v>1</v>
      </c>
      <c r="H219" s="45">
        <f t="shared" si="205"/>
        <v>0</v>
      </c>
      <c r="I219" s="45"/>
      <c r="J219" s="45"/>
      <c r="K219" s="45"/>
      <c r="L219" s="45"/>
      <c r="M219" s="45"/>
      <c r="N219" s="45"/>
      <c r="O219" s="45"/>
      <c r="P219" s="45">
        <f t="shared" si="206"/>
        <v>0</v>
      </c>
      <c r="Q219" s="45"/>
      <c r="R219" s="45"/>
      <c r="S219" s="45">
        <f t="shared" si="207"/>
        <v>1</v>
      </c>
      <c r="T219" s="76">
        <f t="shared" si="223"/>
        <v>1</v>
      </c>
      <c r="U219" s="45"/>
      <c r="V219" s="75"/>
      <c r="W219" s="45">
        <v>1</v>
      </c>
      <c r="X219" s="45"/>
      <c r="Y219" s="45">
        <f t="shared" si="208"/>
        <v>0</v>
      </c>
      <c r="Z219" s="45"/>
      <c r="AA219" s="45"/>
      <c r="AB219" s="45">
        <f t="shared" si="229"/>
        <v>0</v>
      </c>
      <c r="AC219" s="45"/>
      <c r="AD219" s="45"/>
    </row>
    <row r="220" s="2" customFormat="1" ht="40" hidden="1" customHeight="1" spans="1:30">
      <c r="A220" s="46"/>
      <c r="B220" s="37" t="s">
        <v>284</v>
      </c>
      <c r="C220" s="44"/>
      <c r="D220" s="44"/>
      <c r="E220" s="43"/>
      <c r="F220" s="45">
        <f t="shared" si="228"/>
        <v>0</v>
      </c>
      <c r="G220" s="45">
        <f t="shared" si="204"/>
        <v>0</v>
      </c>
      <c r="H220" s="45">
        <f t="shared" si="205"/>
        <v>0</v>
      </c>
      <c r="I220" s="45"/>
      <c r="J220" s="45"/>
      <c r="K220" s="45"/>
      <c r="L220" s="45"/>
      <c r="M220" s="45"/>
      <c r="N220" s="45"/>
      <c r="O220" s="45"/>
      <c r="P220" s="45">
        <f t="shared" si="206"/>
        <v>0</v>
      </c>
      <c r="Q220" s="45"/>
      <c r="R220" s="45"/>
      <c r="S220" s="45">
        <f t="shared" si="207"/>
        <v>0</v>
      </c>
      <c r="T220" s="76">
        <f t="shared" si="223"/>
        <v>0</v>
      </c>
      <c r="U220" s="45"/>
      <c r="V220" s="75"/>
      <c r="W220" s="45"/>
      <c r="X220" s="45"/>
      <c r="Y220" s="45">
        <f t="shared" si="208"/>
        <v>0</v>
      </c>
      <c r="Z220" s="45"/>
      <c r="AA220" s="45"/>
      <c r="AB220" s="45">
        <f t="shared" si="229"/>
        <v>0</v>
      </c>
      <c r="AC220" s="45"/>
      <c r="AD220" s="45"/>
    </row>
    <row r="221" s="2" customFormat="1" ht="40" customHeight="1" spans="1:30">
      <c r="A221" s="111" t="s">
        <v>285</v>
      </c>
      <c r="B221" s="43"/>
      <c r="C221" s="44">
        <f>SUM(C222:C226)</f>
        <v>0</v>
      </c>
      <c r="D221" s="44">
        <f>SUM(D222:D226)</f>
        <v>0</v>
      </c>
      <c r="E221" s="43">
        <f>SUM(E222:E226)</f>
        <v>0</v>
      </c>
      <c r="F221" s="112">
        <f>SUM(F222,F226)</f>
        <v>1408.67</v>
      </c>
      <c r="G221" s="45">
        <f t="shared" si="204"/>
        <v>861.67</v>
      </c>
      <c r="H221" s="45">
        <f>SUM(I221:O221)</f>
        <v>497</v>
      </c>
      <c r="I221" s="112">
        <f>SUM(I222,I226)</f>
        <v>365</v>
      </c>
      <c r="J221" s="112">
        <f t="shared" ref="J221:O221" si="230">SUM(J222,J226)</f>
        <v>0</v>
      </c>
      <c r="K221" s="112">
        <f t="shared" si="230"/>
        <v>10</v>
      </c>
      <c r="L221" s="112">
        <f t="shared" si="230"/>
        <v>110</v>
      </c>
      <c r="M221" s="112">
        <f t="shared" si="230"/>
        <v>0</v>
      </c>
      <c r="N221" s="112">
        <f t="shared" si="230"/>
        <v>0</v>
      </c>
      <c r="O221" s="112">
        <f t="shared" si="230"/>
        <v>12</v>
      </c>
      <c r="P221" s="45">
        <f t="shared" si="206"/>
        <v>50</v>
      </c>
      <c r="Q221" s="112">
        <f>SUM(Q222:Q226)</f>
        <v>0</v>
      </c>
      <c r="R221" s="112">
        <f>SUM(R222,R226)</f>
        <v>50</v>
      </c>
      <c r="S221" s="45">
        <f t="shared" si="207"/>
        <v>1408.67</v>
      </c>
      <c r="T221" s="76">
        <f t="shared" si="223"/>
        <v>1116.67</v>
      </c>
      <c r="U221" s="112">
        <f>SUM(U223:U226)</f>
        <v>804.05</v>
      </c>
      <c r="V221" s="112">
        <f>SUM(V223:V226)</f>
        <v>25.4</v>
      </c>
      <c r="W221" s="112">
        <f>SUM(W223:W226)</f>
        <v>32.22</v>
      </c>
      <c r="X221" s="112">
        <f>SUM(X222,X226)</f>
        <v>255</v>
      </c>
      <c r="Y221" s="45">
        <f t="shared" si="208"/>
        <v>242</v>
      </c>
      <c r="Z221" s="112">
        <f>SUM(Z222:Z226)</f>
        <v>0</v>
      </c>
      <c r="AA221" s="112">
        <f>SUM(AA222,AA226)</f>
        <v>242</v>
      </c>
      <c r="AB221" s="45">
        <f t="shared" si="229"/>
        <v>50</v>
      </c>
      <c r="AC221" s="112">
        <f>SUM(AC222,AC226)</f>
        <v>25</v>
      </c>
      <c r="AD221" s="112">
        <f>SUM(AD222,AD226)</f>
        <v>25</v>
      </c>
    </row>
    <row r="222" s="2" customFormat="1" ht="40" customHeight="1" spans="1:30">
      <c r="A222" s="36" t="s">
        <v>286</v>
      </c>
      <c r="B222" s="43" t="s">
        <v>24</v>
      </c>
      <c r="C222" s="44"/>
      <c r="D222" s="44"/>
      <c r="E222" s="43"/>
      <c r="F222" s="45">
        <f>SUM(G222,H222,P222)</f>
        <v>1365.42</v>
      </c>
      <c r="G222" s="45">
        <f t="shared" si="204"/>
        <v>830.42</v>
      </c>
      <c r="H222" s="45">
        <f t="shared" si="205"/>
        <v>485</v>
      </c>
      <c r="I222" s="45">
        <f t="shared" ref="I222:O222" si="231">SUM(I223:I224)</f>
        <v>365</v>
      </c>
      <c r="J222" s="45">
        <f t="shared" si="231"/>
        <v>0</v>
      </c>
      <c r="K222" s="45">
        <f t="shared" si="231"/>
        <v>10</v>
      </c>
      <c r="L222" s="45">
        <f t="shared" si="231"/>
        <v>110</v>
      </c>
      <c r="M222" s="45">
        <f t="shared" si="231"/>
        <v>0</v>
      </c>
      <c r="N222" s="45">
        <f t="shared" si="231"/>
        <v>0</v>
      </c>
      <c r="O222" s="45">
        <f>SUM(O223:O225)</f>
        <v>12</v>
      </c>
      <c r="P222" s="45">
        <f t="shared" si="206"/>
        <v>50</v>
      </c>
      <c r="Q222" s="45">
        <f>SUM(Q223:Q224)</f>
        <v>0</v>
      </c>
      <c r="R222" s="45">
        <f>SUM(R223:R224)</f>
        <v>50</v>
      </c>
      <c r="S222" s="45">
        <f t="shared" si="207"/>
        <v>1365.42</v>
      </c>
      <c r="T222" s="76">
        <f t="shared" si="223"/>
        <v>1073.42</v>
      </c>
      <c r="U222" s="45">
        <f>SUM(U223:U225)</f>
        <v>788.7</v>
      </c>
      <c r="V222" s="45">
        <f>SUM(V223:V225)</f>
        <v>24.5</v>
      </c>
      <c r="W222" s="45">
        <f>SUM(W223:W225)</f>
        <v>5.22</v>
      </c>
      <c r="X222" s="45">
        <f>SUM(X223:X225)</f>
        <v>255</v>
      </c>
      <c r="Y222" s="45">
        <f>SUM(Y223:Y225)</f>
        <v>242</v>
      </c>
      <c r="Z222" s="45">
        <f>SUM(Z223:Z224)</f>
        <v>0</v>
      </c>
      <c r="AA222" s="45">
        <f>SUM(AA223:AA224)</f>
        <v>242</v>
      </c>
      <c r="AB222" s="45">
        <f t="shared" si="229"/>
        <v>50</v>
      </c>
      <c r="AC222" s="45">
        <f>SUM(AC223:AC224)</f>
        <v>25</v>
      </c>
      <c r="AD222" s="45">
        <f>SUM(AD223:AD224)</f>
        <v>25</v>
      </c>
    </row>
    <row r="223" s="2" customFormat="1" ht="40" customHeight="1" spans="1:30">
      <c r="A223" s="46"/>
      <c r="B223" s="37" t="s">
        <v>287</v>
      </c>
      <c r="C223" s="44"/>
      <c r="D223" s="44"/>
      <c r="E223" s="43"/>
      <c r="F223" s="45">
        <f>SUM(G223,H223,P223)</f>
        <v>859.64</v>
      </c>
      <c r="G223" s="45">
        <f t="shared" ref="G223:G231" si="232">S223-P223-H223</f>
        <v>534.64</v>
      </c>
      <c r="H223" s="45">
        <f t="shared" ref="H223:H232" si="233">SUM(I223:N223)</f>
        <v>275</v>
      </c>
      <c r="I223" s="45">
        <v>155</v>
      </c>
      <c r="J223" s="45"/>
      <c r="K223" s="45">
        <v>10</v>
      </c>
      <c r="L223" s="45">
        <v>110</v>
      </c>
      <c r="M223" s="45"/>
      <c r="N223" s="45"/>
      <c r="O223" s="45"/>
      <c r="P223" s="45">
        <f t="shared" ref="P223:P232" si="234">SUM(Q223:R223)</f>
        <v>50</v>
      </c>
      <c r="Q223" s="45"/>
      <c r="R223" s="45">
        <v>50</v>
      </c>
      <c r="S223" s="45">
        <f t="shared" ref="S223:S232" si="235">T223+Y223+AB223</f>
        <v>859.64</v>
      </c>
      <c r="T223" s="76">
        <f t="shared" ref="T223:T232" si="236">SUM(U223:X223)</f>
        <v>672.64</v>
      </c>
      <c r="U223" s="45">
        <v>513.92</v>
      </c>
      <c r="V223" s="75">
        <v>15.5</v>
      </c>
      <c r="W223" s="45">
        <v>5.22</v>
      </c>
      <c r="X223" s="45">
        <v>138</v>
      </c>
      <c r="Y223" s="45">
        <f t="shared" ref="Y223:Y232" si="237">SUM(Z223:AA223)</f>
        <v>137</v>
      </c>
      <c r="Z223" s="45"/>
      <c r="AA223" s="45">
        <v>137</v>
      </c>
      <c r="AB223" s="45">
        <f t="shared" ref="AB223:AB232" si="238">SUM(AC223:AD223)</f>
        <v>50</v>
      </c>
      <c r="AC223" s="45">
        <v>25</v>
      </c>
      <c r="AD223" s="45">
        <v>25</v>
      </c>
    </row>
    <row r="224" s="2" customFormat="1" ht="40" customHeight="1" spans="1:30">
      <c r="A224" s="46"/>
      <c r="B224" s="37" t="s">
        <v>288</v>
      </c>
      <c r="C224" s="44"/>
      <c r="D224" s="44"/>
      <c r="E224" s="43"/>
      <c r="F224" s="45">
        <f>SUM(G224,H224,P224)</f>
        <v>210</v>
      </c>
      <c r="G224" s="45">
        <f t="shared" si="232"/>
        <v>0</v>
      </c>
      <c r="H224" s="45">
        <f t="shared" si="233"/>
        <v>210</v>
      </c>
      <c r="I224" s="45">
        <v>210</v>
      </c>
      <c r="J224" s="45"/>
      <c r="K224" s="45"/>
      <c r="L224" s="45"/>
      <c r="M224" s="45"/>
      <c r="N224" s="45"/>
      <c r="O224" s="45"/>
      <c r="P224" s="45">
        <f t="shared" si="234"/>
        <v>0</v>
      </c>
      <c r="Q224" s="45"/>
      <c r="R224" s="45"/>
      <c r="S224" s="45">
        <f t="shared" si="235"/>
        <v>210</v>
      </c>
      <c r="T224" s="76">
        <f t="shared" si="236"/>
        <v>105</v>
      </c>
      <c r="U224" s="45"/>
      <c r="V224" s="75"/>
      <c r="W224" s="45"/>
      <c r="X224" s="45">
        <v>105</v>
      </c>
      <c r="Y224" s="45">
        <f t="shared" si="237"/>
        <v>105</v>
      </c>
      <c r="Z224" s="45"/>
      <c r="AA224" s="45">
        <v>105</v>
      </c>
      <c r="AB224" s="45">
        <f t="shared" si="238"/>
        <v>0</v>
      </c>
      <c r="AC224" s="45"/>
      <c r="AD224" s="45"/>
    </row>
    <row r="225" s="2" customFormat="1" ht="40" customHeight="1" spans="1:30">
      <c r="A225" s="46"/>
      <c r="B225" s="37" t="s">
        <v>289</v>
      </c>
      <c r="C225" s="44"/>
      <c r="D225" s="44"/>
      <c r="E225" s="43"/>
      <c r="F225" s="45">
        <f>SUM(G225,H225,P225)</f>
        <v>295.78</v>
      </c>
      <c r="G225" s="45">
        <f t="shared" si="232"/>
        <v>283.78</v>
      </c>
      <c r="H225" s="45">
        <f>SUM(I225:O225)</f>
        <v>12</v>
      </c>
      <c r="I225" s="45"/>
      <c r="J225" s="45"/>
      <c r="K225" s="45"/>
      <c r="L225" s="45"/>
      <c r="M225" s="45"/>
      <c r="N225" s="45"/>
      <c r="O225" s="45">
        <v>12</v>
      </c>
      <c r="P225" s="45">
        <f t="shared" si="234"/>
        <v>0</v>
      </c>
      <c r="Q225" s="45"/>
      <c r="R225" s="45"/>
      <c r="S225" s="45">
        <f t="shared" si="235"/>
        <v>295.78</v>
      </c>
      <c r="T225" s="76">
        <f t="shared" si="236"/>
        <v>295.78</v>
      </c>
      <c r="U225" s="45">
        <v>274.78</v>
      </c>
      <c r="V225" s="75">
        <v>9</v>
      </c>
      <c r="W225" s="45"/>
      <c r="X225" s="45">
        <v>12</v>
      </c>
      <c r="Y225" s="45">
        <f t="shared" si="237"/>
        <v>0</v>
      </c>
      <c r="Z225" s="45"/>
      <c r="AA225" s="45"/>
      <c r="AB225" s="45">
        <f t="shared" si="238"/>
        <v>0</v>
      </c>
      <c r="AC225" s="45"/>
      <c r="AD225" s="45"/>
    </row>
    <row r="226" s="2" customFormat="1" ht="40" customHeight="1" spans="1:30">
      <c r="A226" s="36" t="s">
        <v>290</v>
      </c>
      <c r="B226" s="37" t="s">
        <v>291</v>
      </c>
      <c r="C226" s="44"/>
      <c r="D226" s="44"/>
      <c r="E226" s="43"/>
      <c r="F226" s="45">
        <f>SUM(G226,H226,P226)</f>
        <v>43.25</v>
      </c>
      <c r="G226" s="45">
        <f t="shared" si="232"/>
        <v>43.25</v>
      </c>
      <c r="H226" s="45">
        <f t="shared" si="233"/>
        <v>0</v>
      </c>
      <c r="I226" s="45"/>
      <c r="J226" s="45"/>
      <c r="K226" s="45"/>
      <c r="L226" s="45"/>
      <c r="M226" s="45"/>
      <c r="N226" s="45"/>
      <c r="O226" s="45"/>
      <c r="P226" s="45">
        <f t="shared" si="234"/>
        <v>0</v>
      </c>
      <c r="Q226" s="45"/>
      <c r="R226" s="45"/>
      <c r="S226" s="45">
        <f t="shared" si="235"/>
        <v>43.25</v>
      </c>
      <c r="T226" s="76">
        <f t="shared" si="236"/>
        <v>43.25</v>
      </c>
      <c r="U226" s="45">
        <v>15.35</v>
      </c>
      <c r="V226" s="75">
        <v>0.9</v>
      </c>
      <c r="W226" s="45">
        <v>27</v>
      </c>
      <c r="X226" s="45"/>
      <c r="Y226" s="45">
        <f t="shared" si="237"/>
        <v>0</v>
      </c>
      <c r="Z226" s="45"/>
      <c r="AA226" s="45"/>
      <c r="AB226" s="45">
        <f t="shared" si="238"/>
        <v>0</v>
      </c>
      <c r="AC226" s="45"/>
      <c r="AD226" s="45"/>
    </row>
    <row r="227" s="1" customFormat="1" ht="40" customHeight="1" spans="1:30">
      <c r="A227" s="83" t="s">
        <v>292</v>
      </c>
      <c r="B227" s="37"/>
      <c r="C227" s="38" t="e">
        <f t="shared" ref="C227:E227" si="239">SUM(C228,C229)</f>
        <v>#REF!</v>
      </c>
      <c r="D227" s="38" t="e">
        <f t="shared" si="239"/>
        <v>#REF!</v>
      </c>
      <c r="E227" s="37" t="e">
        <f t="shared" si="239"/>
        <v>#REF!</v>
      </c>
      <c r="F227" s="40">
        <f>SUM(F228)</f>
        <v>148.43</v>
      </c>
      <c r="G227" s="35">
        <f t="shared" si="232"/>
        <v>142.58</v>
      </c>
      <c r="H227" s="35">
        <f t="shared" si="233"/>
        <v>5.25</v>
      </c>
      <c r="I227" s="40">
        <f t="shared" ref="I227:O227" si="240">I228</f>
        <v>0</v>
      </c>
      <c r="J227" s="40">
        <f t="shared" si="240"/>
        <v>0</v>
      </c>
      <c r="K227" s="40">
        <f t="shared" si="240"/>
        <v>5.25</v>
      </c>
      <c r="L227" s="40">
        <f t="shared" si="240"/>
        <v>0</v>
      </c>
      <c r="M227" s="40">
        <f t="shared" si="240"/>
        <v>0</v>
      </c>
      <c r="N227" s="40">
        <f t="shared" si="240"/>
        <v>0</v>
      </c>
      <c r="O227" s="40">
        <f t="shared" si="240"/>
        <v>0</v>
      </c>
      <c r="P227" s="35">
        <f t="shared" si="234"/>
        <v>0.6</v>
      </c>
      <c r="Q227" s="40">
        <f t="shared" ref="Q227:X227" si="241">Q228</f>
        <v>0</v>
      </c>
      <c r="R227" s="40">
        <f t="shared" si="241"/>
        <v>0.6</v>
      </c>
      <c r="S227" s="35">
        <f t="shared" si="235"/>
        <v>148.43</v>
      </c>
      <c r="T227" s="77">
        <f t="shared" si="236"/>
        <v>147.83</v>
      </c>
      <c r="U227" s="40">
        <f t="shared" si="241"/>
        <v>92.58</v>
      </c>
      <c r="V227" s="78">
        <f t="shared" si="241"/>
        <v>5</v>
      </c>
      <c r="W227" s="78">
        <f t="shared" si="241"/>
        <v>45</v>
      </c>
      <c r="X227" s="40">
        <f t="shared" si="241"/>
        <v>5.25</v>
      </c>
      <c r="Y227" s="35">
        <f t="shared" si="237"/>
        <v>0</v>
      </c>
      <c r="Z227" s="40">
        <f t="shared" ref="Z227:AD227" si="242">Z228</f>
        <v>0</v>
      </c>
      <c r="AA227" s="40">
        <f t="shared" si="242"/>
        <v>0</v>
      </c>
      <c r="AB227" s="35">
        <f t="shared" si="238"/>
        <v>0.6</v>
      </c>
      <c r="AC227" s="40">
        <f t="shared" si="242"/>
        <v>0.6</v>
      </c>
      <c r="AD227" s="40">
        <f t="shared" si="242"/>
        <v>0</v>
      </c>
    </row>
    <row r="228" s="1" customFormat="1" ht="40" customHeight="1" spans="1:30">
      <c r="A228" s="36" t="s">
        <v>293</v>
      </c>
      <c r="B228" s="37" t="s">
        <v>294</v>
      </c>
      <c r="C228" s="38" t="e">
        <f>SUM(#REF!)</f>
        <v>#REF!</v>
      </c>
      <c r="D228" s="38" t="e">
        <f>SUM(#REF!)</f>
        <v>#REF!</v>
      </c>
      <c r="E228" s="37" t="e">
        <f>SUM(#REF!)</f>
        <v>#REF!</v>
      </c>
      <c r="F228" s="35">
        <f>SUM(G228,H228,P228)</f>
        <v>148.43</v>
      </c>
      <c r="G228" s="35">
        <f t="shared" si="232"/>
        <v>142.58</v>
      </c>
      <c r="H228" s="35">
        <f t="shared" si="233"/>
        <v>5.25</v>
      </c>
      <c r="I228" s="40"/>
      <c r="J228" s="40"/>
      <c r="K228" s="40">
        <v>5.25</v>
      </c>
      <c r="L228" s="40"/>
      <c r="M228" s="40"/>
      <c r="N228" s="40"/>
      <c r="O228" s="40"/>
      <c r="P228" s="35">
        <f t="shared" si="234"/>
        <v>0.6</v>
      </c>
      <c r="Q228" s="40"/>
      <c r="R228" s="40">
        <v>0.6</v>
      </c>
      <c r="S228" s="35">
        <f t="shared" si="235"/>
        <v>148.43</v>
      </c>
      <c r="T228" s="77">
        <f t="shared" si="236"/>
        <v>147.83</v>
      </c>
      <c r="U228" s="40">
        <v>92.58</v>
      </c>
      <c r="V228" s="78">
        <v>5</v>
      </c>
      <c r="W228" s="40">
        <v>45</v>
      </c>
      <c r="X228" s="40">
        <v>5.25</v>
      </c>
      <c r="Y228" s="35">
        <f t="shared" si="237"/>
        <v>0</v>
      </c>
      <c r="Z228" s="40"/>
      <c r="AA228" s="40"/>
      <c r="AB228" s="35">
        <f t="shared" si="238"/>
        <v>0.6</v>
      </c>
      <c r="AC228" s="40">
        <v>0.6</v>
      </c>
      <c r="AD228" s="40"/>
    </row>
    <row r="229" s="1" customFormat="1" ht="40" customHeight="1" spans="1:30">
      <c r="A229" s="83" t="s">
        <v>295</v>
      </c>
      <c r="B229" s="37"/>
      <c r="C229" s="47"/>
      <c r="D229" s="38"/>
      <c r="E229" s="37"/>
      <c r="F229" s="35">
        <f>SUM(F230:F231)</f>
        <v>587.89</v>
      </c>
      <c r="G229" s="35">
        <f t="shared" si="232"/>
        <v>517.89</v>
      </c>
      <c r="H229" s="35">
        <f t="shared" si="233"/>
        <v>70</v>
      </c>
      <c r="I229" s="35">
        <f t="shared" ref="I229:O229" si="243">I230</f>
        <v>0</v>
      </c>
      <c r="J229" s="35">
        <f t="shared" si="243"/>
        <v>0</v>
      </c>
      <c r="K229" s="35">
        <f t="shared" si="243"/>
        <v>0</v>
      </c>
      <c r="L229" s="35">
        <f t="shared" si="243"/>
        <v>70</v>
      </c>
      <c r="M229" s="35">
        <f t="shared" si="243"/>
        <v>0</v>
      </c>
      <c r="N229" s="35">
        <f t="shared" si="243"/>
        <v>0</v>
      </c>
      <c r="O229" s="35">
        <f t="shared" si="243"/>
        <v>0</v>
      </c>
      <c r="P229" s="35">
        <f t="shared" si="234"/>
        <v>0</v>
      </c>
      <c r="Q229" s="35">
        <f t="shared" ref="Q229:X229" si="244">Q230</f>
        <v>0</v>
      </c>
      <c r="R229" s="35">
        <f t="shared" si="244"/>
        <v>0</v>
      </c>
      <c r="S229" s="35">
        <f t="shared" si="235"/>
        <v>587.89</v>
      </c>
      <c r="T229" s="77">
        <f t="shared" si="236"/>
        <v>552.89</v>
      </c>
      <c r="U229" s="35">
        <f t="shared" si="244"/>
        <v>185.89</v>
      </c>
      <c r="V229" s="79">
        <f>V230+V231</f>
        <v>127.7</v>
      </c>
      <c r="W229" s="79">
        <f>W230+W231</f>
        <v>204.3</v>
      </c>
      <c r="X229" s="35">
        <f t="shared" si="244"/>
        <v>35</v>
      </c>
      <c r="Y229" s="35">
        <f t="shared" si="237"/>
        <v>35</v>
      </c>
      <c r="Z229" s="35">
        <f t="shared" ref="Z229:AD229" si="245">Z230</f>
        <v>0</v>
      </c>
      <c r="AA229" s="35">
        <f t="shared" si="245"/>
        <v>35</v>
      </c>
      <c r="AB229" s="35">
        <f t="shared" si="238"/>
        <v>0</v>
      </c>
      <c r="AC229" s="35">
        <f t="shared" si="245"/>
        <v>0</v>
      </c>
      <c r="AD229" s="35">
        <f t="shared" si="245"/>
        <v>0</v>
      </c>
    </row>
    <row r="230" s="1" customFormat="1" ht="40" customHeight="1" spans="1:30">
      <c r="A230" s="37" t="s">
        <v>296</v>
      </c>
      <c r="B230" s="37" t="s">
        <v>297</v>
      </c>
      <c r="C230" s="38">
        <f t="shared" ref="C230:E230" si="246">C231</f>
        <v>0</v>
      </c>
      <c r="D230" s="38">
        <f t="shared" si="246"/>
        <v>0</v>
      </c>
      <c r="E230" s="37">
        <f t="shared" si="246"/>
        <v>0</v>
      </c>
      <c r="F230" s="40">
        <f>SUM(G230,H230,P230)</f>
        <v>304.79</v>
      </c>
      <c r="G230" s="35">
        <f t="shared" si="232"/>
        <v>234.79</v>
      </c>
      <c r="H230" s="35">
        <f t="shared" si="233"/>
        <v>70</v>
      </c>
      <c r="I230" s="40"/>
      <c r="J230" s="40"/>
      <c r="K230" s="40"/>
      <c r="L230" s="40">
        <v>70</v>
      </c>
      <c r="M230" s="40"/>
      <c r="N230" s="40"/>
      <c r="O230" s="40"/>
      <c r="P230" s="35">
        <f t="shared" si="234"/>
        <v>0</v>
      </c>
      <c r="Q230" s="40"/>
      <c r="R230" s="40"/>
      <c r="S230" s="35">
        <f t="shared" si="235"/>
        <v>304.79</v>
      </c>
      <c r="T230" s="77">
        <f t="shared" si="236"/>
        <v>269.79</v>
      </c>
      <c r="U230" s="40">
        <v>185.89</v>
      </c>
      <c r="V230" s="78">
        <v>11.7</v>
      </c>
      <c r="W230" s="40">
        <v>37.2</v>
      </c>
      <c r="X230" s="40">
        <v>35</v>
      </c>
      <c r="Y230" s="35">
        <f t="shared" si="237"/>
        <v>35</v>
      </c>
      <c r="Z230" s="40"/>
      <c r="AA230" s="40">
        <v>35</v>
      </c>
      <c r="AB230" s="35">
        <f t="shared" si="238"/>
        <v>0</v>
      </c>
      <c r="AC230" s="40"/>
      <c r="AD230" s="40"/>
    </row>
    <row r="231" s="1" customFormat="1" ht="40" customHeight="1" spans="1:30">
      <c r="A231" s="36" t="s">
        <v>298</v>
      </c>
      <c r="B231" s="37" t="s">
        <v>299</v>
      </c>
      <c r="C231" s="47"/>
      <c r="D231" s="47"/>
      <c r="E231" s="37"/>
      <c r="F231" s="35">
        <f>SUM(G231,H231,P231)</f>
        <v>283.1</v>
      </c>
      <c r="G231" s="35">
        <f t="shared" si="232"/>
        <v>283.1</v>
      </c>
      <c r="H231" s="35">
        <f t="shared" si="233"/>
        <v>0</v>
      </c>
      <c r="I231" s="35"/>
      <c r="J231" s="35"/>
      <c r="K231" s="35"/>
      <c r="L231" s="35"/>
      <c r="M231" s="35"/>
      <c r="N231" s="35"/>
      <c r="O231" s="35"/>
      <c r="P231" s="35">
        <f t="shared" si="234"/>
        <v>0</v>
      </c>
      <c r="Q231" s="35"/>
      <c r="R231" s="35"/>
      <c r="S231" s="35">
        <f t="shared" si="235"/>
        <v>283.1</v>
      </c>
      <c r="T231" s="77">
        <f t="shared" si="236"/>
        <v>283.1</v>
      </c>
      <c r="U231" s="35"/>
      <c r="V231" s="79">
        <v>116</v>
      </c>
      <c r="W231" s="35">
        <v>167.1</v>
      </c>
      <c r="X231" s="35"/>
      <c r="Y231" s="35">
        <f t="shared" si="237"/>
        <v>0</v>
      </c>
      <c r="Z231" s="35"/>
      <c r="AA231" s="35"/>
      <c r="AB231" s="35">
        <f t="shared" si="238"/>
        <v>0</v>
      </c>
      <c r="AC231" s="35"/>
      <c r="AD231" s="35"/>
    </row>
    <row r="232" s="1" customFormat="1" ht="40" customHeight="1" spans="1:30">
      <c r="A232" s="113" t="s">
        <v>300</v>
      </c>
      <c r="B232" s="32"/>
      <c r="C232" s="33" t="e">
        <f t="shared" ref="C232:G232" si="247">SUM(C9,C65,C77,C116,C120,C134,C148,C162,C164,C173,C212,C217,C221,C227,C230)</f>
        <v>#REF!</v>
      </c>
      <c r="D232" s="33" t="e">
        <f t="shared" si="247"/>
        <v>#REF!</v>
      </c>
      <c r="E232" s="34" t="e">
        <f t="shared" si="247"/>
        <v>#REF!</v>
      </c>
      <c r="F232" s="35">
        <f>SUM(F9,F65,F77,F116,F120,F134,F148,F162,F164,F173,F212,F217,F221,F227,F229)</f>
        <v>52422.58</v>
      </c>
      <c r="G232" s="35">
        <f>SUM(G9,G65,G77,G116,G120,G134,G148,G162,G164,G173,G212,G217,G221,G227,G229)</f>
        <v>49108.59</v>
      </c>
      <c r="H232" s="35">
        <f>H9+H65+H77+H116+H120+H134+H148+H162+H164+H173+H212+H217+H221+H227+H229</f>
        <v>2046.69</v>
      </c>
      <c r="I232" s="35">
        <f>SUM(I9,I65,I77,I116,I120,I134,I148,I162,I164,I173,I212,I217,I221,I227,I229)</f>
        <v>466.8</v>
      </c>
      <c r="J232" s="35">
        <f t="shared" ref="J232:O232" si="248">SUM(J9,J65,J77,J116,J120,J134,J148,J162,J164,J173,J212,J217,J221,J227,J229)</f>
        <v>220</v>
      </c>
      <c r="K232" s="35">
        <f t="shared" si="248"/>
        <v>159.29</v>
      </c>
      <c r="L232" s="35">
        <f t="shared" si="248"/>
        <v>763.6</v>
      </c>
      <c r="M232" s="35">
        <f t="shared" si="248"/>
        <v>300</v>
      </c>
      <c r="N232" s="35">
        <f t="shared" si="248"/>
        <v>25</v>
      </c>
      <c r="O232" s="35">
        <f t="shared" si="248"/>
        <v>112</v>
      </c>
      <c r="P232" s="35">
        <f t="shared" si="234"/>
        <v>1267.3</v>
      </c>
      <c r="Q232" s="35">
        <f t="shared" ref="Q232:X232" si="249">SUM(Q9,Q65,Q77,Q116,Q120,Q134,Q148,Q162,Q164,Q173,Q212,Q217,Q221,Q227,Q229)</f>
        <v>494.2</v>
      </c>
      <c r="R232" s="35">
        <f t="shared" si="249"/>
        <v>773.1</v>
      </c>
      <c r="S232" s="35">
        <f t="shared" si="235"/>
        <v>52422.58</v>
      </c>
      <c r="T232" s="77">
        <f t="shared" si="236"/>
        <v>49574.56</v>
      </c>
      <c r="U232" s="35">
        <f t="shared" si="249"/>
        <v>40400.58</v>
      </c>
      <c r="V232" s="79">
        <f t="shared" si="249"/>
        <v>2783.71</v>
      </c>
      <c r="W232" s="35">
        <f t="shared" si="249"/>
        <v>5310.28</v>
      </c>
      <c r="X232" s="35">
        <f t="shared" si="249"/>
        <v>1079.99</v>
      </c>
      <c r="Y232" s="35">
        <f t="shared" si="237"/>
        <v>1580.72</v>
      </c>
      <c r="Z232" s="35">
        <f t="shared" ref="Z232:AD232" si="250">SUM(Z9,Z65,Z77,Z116,Z120,Z134,Z148,Z162,Z164,Z173,Z212,Z217,Z221,Z227,Z230)</f>
        <v>614.02</v>
      </c>
      <c r="AA232" s="35">
        <f t="shared" si="250"/>
        <v>966.7</v>
      </c>
      <c r="AB232" s="35">
        <f t="shared" si="238"/>
        <v>1267.3</v>
      </c>
      <c r="AC232" s="35">
        <f t="shared" si="250"/>
        <v>658.1</v>
      </c>
      <c r="AD232" s="35">
        <f t="shared" si="250"/>
        <v>609.2</v>
      </c>
    </row>
    <row r="233" s="1" customFormat="1" ht="40" customHeight="1" spans="3:4">
      <c r="C233" s="114"/>
      <c r="D233" s="114"/>
    </row>
    <row r="234" s="1" customFormat="1" ht="40" customHeight="1" spans="3:4">
      <c r="C234" s="114"/>
      <c r="D234" s="114"/>
    </row>
    <row r="235" spans="3:4">
      <c r="C235" s="115"/>
      <c r="D235" s="115"/>
    </row>
  </sheetData>
  <mergeCells count="26">
    <mergeCell ref="A2:AD2"/>
    <mergeCell ref="F4:R4"/>
    <mergeCell ref="S4:AD4"/>
    <mergeCell ref="T5:AA5"/>
    <mergeCell ref="AB5:AD5"/>
    <mergeCell ref="T6:X6"/>
    <mergeCell ref="Y6:AA6"/>
    <mergeCell ref="U7:W7"/>
    <mergeCell ref="A4:A8"/>
    <mergeCell ref="B4:B8"/>
    <mergeCell ref="C4:C8"/>
    <mergeCell ref="D4:D8"/>
    <mergeCell ref="E4:E8"/>
    <mergeCell ref="F5:F8"/>
    <mergeCell ref="G5:G8"/>
    <mergeCell ref="S5:S8"/>
    <mergeCell ref="T7:T8"/>
    <mergeCell ref="X7:X8"/>
    <mergeCell ref="Y7:Y8"/>
    <mergeCell ref="Z7:Z8"/>
    <mergeCell ref="AA7:AA8"/>
    <mergeCell ref="AB6:AB8"/>
    <mergeCell ref="AC6:AC8"/>
    <mergeCell ref="AD6:AD8"/>
    <mergeCell ref="P5:R7"/>
    <mergeCell ref="H5:O7"/>
  </mergeCells>
  <pageMargins left="0.590277777777778" right="0.314583333333333" top="0.747916666666667" bottom="0.747916666666667" header="0.357638888888889" footer="0.550694444444444"/>
  <pageSetup paperSize="8" scale="65" orientation="landscape" horizontalDpi="600"/>
  <headerFooter alignWithMargins="0" scaleWithDoc="0">
    <oddFooter>&amp;C&amp;"宋体"&amp;12第 &amp;P 页</oddFooter>
    <firstFooter>&amp;C&amp;"宋体"&amp;12 21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Define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2017-02-13T07:13:00Z</dcterms:created>
  <dcterms:modified xsi:type="dcterms:W3CDTF">2019-05-31T03:22:48Z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